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.alessandroni\Desktop\da scozzari ok\Determina\"/>
    </mc:Choice>
  </mc:AlternateContent>
  <xr:revisionPtr revIDLastSave="0" documentId="8_{A197A6BC-B606-41AC-9CBE-276CB3A6B6CD}" xr6:coauthVersionLast="47" xr6:coauthVersionMax="47" xr10:uidLastSave="{00000000-0000-0000-0000-000000000000}"/>
  <bookViews>
    <workbookView xWindow="-108" yWindow="-108" windowWidth="30936" windowHeight="16776" xr2:uid="{052AD1FC-6C1D-4C3F-B4A0-A5E09FD4BB0D}"/>
  </bookViews>
  <sheets>
    <sheet name="CALCOLO" sheetId="1" r:id="rId1"/>
    <sheet name="Liquidazione" sheetId="16" r:id="rId2"/>
    <sheet name="Gruppo di Lavoro" sheetId="15" r:id="rId3"/>
    <sheet name="Oneri" sheetId="17" r:id="rId4"/>
  </sheets>
  <definedNames>
    <definedName name="_xlnm.Print_Area" localSheetId="2">'Gruppo di Lavoro'!$A$1:$S$79</definedName>
    <definedName name="_xlnm.Print_Area" localSheetId="1">Liquidazione!$A$1:$S$73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" i="17" l="1"/>
  <c r="E3" i="17"/>
  <c r="E4" i="17"/>
  <c r="E5" i="17"/>
  <c r="E6" i="17"/>
  <c r="E7" i="17"/>
  <c r="E8" i="17"/>
  <c r="E9" i="17"/>
  <c r="E10" i="17"/>
  <c r="E11" i="17"/>
  <c r="E12" i="17"/>
  <c r="E13" i="17"/>
  <c r="E14" i="17"/>
  <c r="E15" i="17"/>
  <c r="E2" i="17"/>
  <c r="R59" i="16"/>
  <c r="P59" i="16"/>
  <c r="L59" i="16"/>
  <c r="N59" i="16"/>
  <c r="J59" i="16"/>
  <c r="H59" i="16"/>
  <c r="F59" i="16"/>
  <c r="D59" i="16"/>
  <c r="V39" i="1"/>
  <c r="U39" i="1"/>
  <c r="C2" i="17" l="1"/>
  <c r="E16" i="17"/>
  <c r="D2" i="17"/>
  <c r="C3" i="17"/>
  <c r="C6" i="17"/>
  <c r="D6" i="17"/>
  <c r="C7" i="17"/>
  <c r="D7" i="17"/>
  <c r="C8" i="17"/>
  <c r="D8" i="17"/>
  <c r="D14" i="17"/>
  <c r="C15" i="17"/>
  <c r="C5" i="17"/>
  <c r="D9" i="17"/>
  <c r="C10" i="17"/>
  <c r="D11" i="17"/>
  <c r="D12" i="17"/>
  <c r="C13" i="17"/>
  <c r="D3" i="17"/>
  <c r="D4" i="17"/>
  <c r="C9" i="17"/>
  <c r="D10" i="17"/>
  <c r="C11" i="17"/>
  <c r="C14" i="17"/>
  <c r="D15" i="17"/>
  <c r="C4" i="17"/>
  <c r="D5" i="17"/>
  <c r="C12" i="17"/>
  <c r="D13" i="17"/>
  <c r="D26" i="1"/>
  <c r="D25" i="1" s="1"/>
  <c r="S66" i="16"/>
  <c r="S67" i="16"/>
  <c r="S68" i="16"/>
  <c r="S69" i="16"/>
  <c r="Q66" i="16"/>
  <c r="Q67" i="16"/>
  <c r="Q68" i="16"/>
  <c r="Q69" i="16"/>
  <c r="O67" i="16"/>
  <c r="O68" i="16"/>
  <c r="O69" i="16"/>
  <c r="M66" i="16"/>
  <c r="M67" i="16"/>
  <c r="M68" i="16"/>
  <c r="M69" i="16"/>
  <c r="G41" i="15"/>
  <c r="H28" i="15"/>
  <c r="P62" i="1"/>
  <c r="P59" i="1"/>
  <c r="H58" i="15" s="1"/>
  <c r="J45" i="1"/>
  <c r="P11" i="16"/>
  <c r="N65" i="16"/>
  <c r="P65" i="16"/>
  <c r="R65" i="16"/>
  <c r="B21" i="1"/>
  <c r="I9" i="16" s="1"/>
  <c r="U45" i="1"/>
  <c r="U26" i="1"/>
  <c r="Q44" i="15"/>
  <c r="Q45" i="15" s="1"/>
  <c r="O44" i="15"/>
  <c r="O45" i="15" s="1"/>
  <c r="M44" i="15"/>
  <c r="M45" i="15" s="1"/>
  <c r="K44" i="15"/>
  <c r="K45" i="15" s="1"/>
  <c r="I44" i="15"/>
  <c r="G44" i="15"/>
  <c r="G45" i="15" s="1"/>
  <c r="Q41" i="15"/>
  <c r="Q42" i="15" s="1"/>
  <c r="O41" i="15"/>
  <c r="O42" i="15" s="1"/>
  <c r="M41" i="15"/>
  <c r="M42" i="15" s="1"/>
  <c r="K41" i="15"/>
  <c r="K42" i="15" s="1"/>
  <c r="I41" i="15"/>
  <c r="I42" i="15" s="1"/>
  <c r="Q39" i="15"/>
  <c r="Q40" i="15" s="1"/>
  <c r="O39" i="15"/>
  <c r="O40" i="15" s="1"/>
  <c r="M39" i="15"/>
  <c r="M40" i="15" s="1"/>
  <c r="K39" i="15"/>
  <c r="K40" i="15" s="1"/>
  <c r="I39" i="15"/>
  <c r="I40" i="15" s="1"/>
  <c r="G39" i="15"/>
  <c r="Q37" i="15"/>
  <c r="Q38" i="15" s="1"/>
  <c r="O37" i="15"/>
  <c r="O38" i="15" s="1"/>
  <c r="M37" i="15"/>
  <c r="M38" i="15" s="1"/>
  <c r="K37" i="15"/>
  <c r="K38" i="15" s="1"/>
  <c r="I37" i="15"/>
  <c r="G37" i="15"/>
  <c r="Q35" i="15"/>
  <c r="Q36" i="15" s="1"/>
  <c r="O35" i="15"/>
  <c r="O36" i="15" s="1"/>
  <c r="M35" i="15"/>
  <c r="K35" i="15"/>
  <c r="I35" i="15"/>
  <c r="I36" i="15" s="1"/>
  <c r="G35" i="15"/>
  <c r="G36" i="15" s="1"/>
  <c r="B53" i="16"/>
  <c r="A53" i="16"/>
  <c r="B54" i="16"/>
  <c r="B55" i="16"/>
  <c r="B56" i="16"/>
  <c r="B57" i="16"/>
  <c r="D57" i="16"/>
  <c r="H57" i="16" s="1"/>
  <c r="B58" i="16"/>
  <c r="P58" i="16"/>
  <c r="A33" i="16"/>
  <c r="A34" i="16"/>
  <c r="A36" i="16"/>
  <c r="A42" i="16"/>
  <c r="A44" i="16"/>
  <c r="B47" i="16"/>
  <c r="B48" i="16"/>
  <c r="B49" i="16"/>
  <c r="B50" i="16"/>
  <c r="A50" i="16"/>
  <c r="B51" i="16"/>
  <c r="B52" i="16"/>
  <c r="Q60" i="1"/>
  <c r="Q61" i="1"/>
  <c r="Q63" i="1"/>
  <c r="Q64" i="1"/>
  <c r="A8" i="15"/>
  <c r="A8" i="16"/>
  <c r="D32" i="1"/>
  <c r="F41" i="15"/>
  <c r="D58" i="1"/>
  <c r="D48" i="1"/>
  <c r="F37" i="15"/>
  <c r="A26" i="1"/>
  <c r="B21" i="15"/>
  <c r="P9" i="15"/>
  <c r="N9" i="15"/>
  <c r="L9" i="15"/>
  <c r="J9" i="15"/>
  <c r="B60" i="15"/>
  <c r="B58" i="15"/>
  <c r="B57" i="15"/>
  <c r="B53" i="15"/>
  <c r="B51" i="15"/>
  <c r="B49" i="15"/>
  <c r="B48" i="15"/>
  <c r="B44" i="15"/>
  <c r="B43" i="15"/>
  <c r="B41" i="15"/>
  <c r="B39" i="15"/>
  <c r="B37" i="15"/>
  <c r="B35" i="15"/>
  <c r="B34" i="15"/>
  <c r="B28" i="15"/>
  <c r="B25" i="15"/>
  <c r="B26" i="15"/>
  <c r="B23" i="15"/>
  <c r="B20" i="15"/>
  <c r="H23" i="15"/>
  <c r="F49" i="15"/>
  <c r="D9" i="16"/>
  <c r="D8" i="1"/>
  <c r="D9" i="15"/>
  <c r="B10" i="1"/>
  <c r="E26" i="1" s="1"/>
  <c r="F26" i="1" s="1"/>
  <c r="F51" i="15"/>
  <c r="Q28" i="1"/>
  <c r="T27" i="1"/>
  <c r="T28" i="1"/>
  <c r="T31" i="1"/>
  <c r="T35" i="1"/>
  <c r="K28" i="1"/>
  <c r="N27" i="1"/>
  <c r="N28" i="1"/>
  <c r="N31" i="1"/>
  <c r="N35" i="1"/>
  <c r="A19" i="16"/>
  <c r="A20" i="16" s="1"/>
  <c r="A21" i="16" s="1"/>
  <c r="A22" i="16" s="1"/>
  <c r="A23" i="16" s="1"/>
  <c r="P26" i="1"/>
  <c r="H21" i="15" s="1"/>
  <c r="P33" i="1"/>
  <c r="H26" i="15" s="1"/>
  <c r="P41" i="1"/>
  <c r="H35" i="15"/>
  <c r="Q43" i="1"/>
  <c r="H37" i="15"/>
  <c r="H39" i="15"/>
  <c r="H41" i="15"/>
  <c r="Q45" i="1"/>
  <c r="Q46" i="1"/>
  <c r="Q47" i="1"/>
  <c r="T45" i="1"/>
  <c r="T46" i="1"/>
  <c r="N47" i="1"/>
  <c r="T47" i="1"/>
  <c r="T42" i="1"/>
  <c r="T43" i="1"/>
  <c r="H49" i="15"/>
  <c r="P52" i="1"/>
  <c r="H51" i="15"/>
  <c r="Q54" i="1"/>
  <c r="P55" i="1"/>
  <c r="H53" i="15" s="1"/>
  <c r="Q56" i="1"/>
  <c r="Q57" i="1"/>
  <c r="H60" i="15"/>
  <c r="T51" i="1"/>
  <c r="T53" i="1"/>
  <c r="T54" i="1"/>
  <c r="T56" i="1"/>
  <c r="T57" i="1"/>
  <c r="T60" i="1"/>
  <c r="T61" i="1"/>
  <c r="T64" i="1"/>
  <c r="R21" i="15"/>
  <c r="P21" i="15"/>
  <c r="N21" i="15"/>
  <c r="L21" i="15"/>
  <c r="Q21" i="15"/>
  <c r="Q22" i="15" s="1"/>
  <c r="M21" i="15"/>
  <c r="M22" i="15" s="1"/>
  <c r="O21" i="15"/>
  <c r="O22" i="15" s="1"/>
  <c r="K21" i="15"/>
  <c r="K22" i="15" s="1"/>
  <c r="U27" i="1"/>
  <c r="W27" i="1"/>
  <c r="U28" i="1"/>
  <c r="W28" i="1"/>
  <c r="J26" i="1"/>
  <c r="N43" i="1"/>
  <c r="P45" i="1"/>
  <c r="H44" i="15" s="1"/>
  <c r="U29" i="1"/>
  <c r="U30" i="1"/>
  <c r="N11" i="16"/>
  <c r="D11" i="16"/>
  <c r="C6" i="16"/>
  <c r="D8" i="16"/>
  <c r="R49" i="15"/>
  <c r="P49" i="15"/>
  <c r="N49" i="15"/>
  <c r="L49" i="15"/>
  <c r="J49" i="15"/>
  <c r="Q49" i="15"/>
  <c r="Q50" i="15" s="1"/>
  <c r="M49" i="15"/>
  <c r="M50" i="15" s="1"/>
  <c r="O49" i="15"/>
  <c r="O50" i="15" s="1"/>
  <c r="K49" i="15"/>
  <c r="K50" i="15" s="1"/>
  <c r="R53" i="15"/>
  <c r="R51" i="15"/>
  <c r="P53" i="15"/>
  <c r="P51" i="15"/>
  <c r="N53" i="15"/>
  <c r="N51" i="15"/>
  <c r="L53" i="15"/>
  <c r="L51" i="15"/>
  <c r="J53" i="15"/>
  <c r="J51" i="15"/>
  <c r="Q53" i="15"/>
  <c r="Q54" i="15" s="1"/>
  <c r="Q51" i="15"/>
  <c r="Q52" i="15" s="1"/>
  <c r="M53" i="15"/>
  <c r="M54" i="15" s="1"/>
  <c r="M51" i="15"/>
  <c r="M52" i="15" s="1"/>
  <c r="O53" i="15"/>
  <c r="O54" i="15" s="1"/>
  <c r="O51" i="15"/>
  <c r="O52" i="15" s="1"/>
  <c r="K53" i="15"/>
  <c r="K54" i="15" s="1"/>
  <c r="I53" i="15"/>
  <c r="I54" i="15" s="1"/>
  <c r="I49" i="15"/>
  <c r="I50" i="15" s="1"/>
  <c r="G53" i="15"/>
  <c r="G49" i="15"/>
  <c r="R60" i="15"/>
  <c r="Q60" i="15"/>
  <c r="Q61" i="15" s="1"/>
  <c r="P60" i="15"/>
  <c r="O60" i="15"/>
  <c r="O61" i="15" s="1"/>
  <c r="N60" i="15"/>
  <c r="M60" i="15"/>
  <c r="M61" i="15" s="1"/>
  <c r="L60" i="15"/>
  <c r="K60" i="15"/>
  <c r="K61" i="15" s="1"/>
  <c r="J60" i="15"/>
  <c r="I60" i="15"/>
  <c r="I61" i="15" s="1"/>
  <c r="G60" i="15"/>
  <c r="R58" i="15"/>
  <c r="Q58" i="15"/>
  <c r="Q59" i="15" s="1"/>
  <c r="P58" i="15"/>
  <c r="O58" i="15"/>
  <c r="O59" i="15" s="1"/>
  <c r="N58" i="15"/>
  <c r="M58" i="15"/>
  <c r="M59" i="15" s="1"/>
  <c r="L58" i="15"/>
  <c r="K58" i="15"/>
  <c r="K59" i="15" s="1"/>
  <c r="J58" i="15"/>
  <c r="I58" i="15"/>
  <c r="I59" i="15" s="1"/>
  <c r="G58" i="15"/>
  <c r="R44" i="15"/>
  <c r="P44" i="15"/>
  <c r="N44" i="15"/>
  <c r="L44" i="15"/>
  <c r="J44" i="15"/>
  <c r="R41" i="15"/>
  <c r="P41" i="15"/>
  <c r="N41" i="15"/>
  <c r="L41" i="15"/>
  <c r="J41" i="15"/>
  <c r="R39" i="15"/>
  <c r="P39" i="15"/>
  <c r="N39" i="15"/>
  <c r="L39" i="15"/>
  <c r="J39" i="15"/>
  <c r="F39" i="15"/>
  <c r="R37" i="15"/>
  <c r="P37" i="15"/>
  <c r="N37" i="15"/>
  <c r="L37" i="15"/>
  <c r="J37" i="15"/>
  <c r="R35" i="15"/>
  <c r="P35" i="15"/>
  <c r="K43" i="1"/>
  <c r="N35" i="15"/>
  <c r="L35" i="15"/>
  <c r="J35" i="15"/>
  <c r="R28" i="15"/>
  <c r="Q28" i="15"/>
  <c r="P28" i="15"/>
  <c r="O28" i="15"/>
  <c r="N28" i="15"/>
  <c r="M28" i="15"/>
  <c r="L28" i="15"/>
  <c r="K28" i="15"/>
  <c r="J28" i="15"/>
  <c r="I28" i="15"/>
  <c r="G28" i="15"/>
  <c r="R26" i="15"/>
  <c r="Q26" i="15"/>
  <c r="Q27" i="15" s="1"/>
  <c r="P26" i="15"/>
  <c r="O26" i="15"/>
  <c r="O27" i="15" s="1"/>
  <c r="N26" i="15"/>
  <c r="M26" i="15"/>
  <c r="M27" i="15" s="1"/>
  <c r="L26" i="15"/>
  <c r="K26" i="15"/>
  <c r="K27" i="15" s="1"/>
  <c r="J26" i="15"/>
  <c r="I26" i="15"/>
  <c r="I27" i="15" s="1"/>
  <c r="G26" i="15"/>
  <c r="R23" i="15"/>
  <c r="Q23" i="15"/>
  <c r="Q24" i="15" s="1"/>
  <c r="P23" i="15"/>
  <c r="O23" i="15"/>
  <c r="O24" i="15" s="1"/>
  <c r="N23" i="15"/>
  <c r="M23" i="15"/>
  <c r="M24" i="15" s="1"/>
  <c r="L23" i="15"/>
  <c r="K23" i="15"/>
  <c r="K24" i="15" s="1"/>
  <c r="J23" i="15"/>
  <c r="I23" i="15"/>
  <c r="G23" i="15"/>
  <c r="J21" i="15"/>
  <c r="I21" i="15"/>
  <c r="I22" i="15" s="1"/>
  <c r="G21" i="15"/>
  <c r="D11" i="15"/>
  <c r="C6" i="15"/>
  <c r="D8" i="15"/>
  <c r="W29" i="1"/>
  <c r="W30" i="1"/>
  <c r="W31" i="1"/>
  <c r="W33" i="1"/>
  <c r="W34" i="1"/>
  <c r="W35" i="1"/>
  <c r="W36" i="1"/>
  <c r="W37" i="1"/>
  <c r="W38" i="1"/>
  <c r="W41" i="1"/>
  <c r="W42" i="1"/>
  <c r="W43" i="1"/>
  <c r="W45" i="1"/>
  <c r="W46" i="1"/>
  <c r="W47" i="1"/>
  <c r="U33" i="1"/>
  <c r="U34" i="1"/>
  <c r="U35" i="1"/>
  <c r="U36" i="1"/>
  <c r="U37" i="1"/>
  <c r="U38" i="1"/>
  <c r="U41" i="1"/>
  <c r="U42" i="1"/>
  <c r="U43" i="1"/>
  <c r="U46" i="1"/>
  <c r="U47" i="1"/>
  <c r="U31" i="1"/>
  <c r="W26" i="1"/>
  <c r="J41" i="1"/>
  <c r="J33" i="1"/>
  <c r="F53" i="15"/>
  <c r="F44" i="15"/>
  <c r="F26" i="15"/>
  <c r="F28" i="15"/>
  <c r="F23" i="15"/>
  <c r="F60" i="15"/>
  <c r="T41" i="1"/>
  <c r="F58" i="15"/>
  <c r="Q42" i="1"/>
  <c r="T62" i="1"/>
  <c r="T55" i="1"/>
  <c r="T63" i="1"/>
  <c r="K31" i="1"/>
  <c r="Q41" i="1"/>
  <c r="Q50" i="1"/>
  <c r="T50" i="1"/>
  <c r="Q51" i="1"/>
  <c r="Q53" i="1"/>
  <c r="Q31" i="1"/>
  <c r="V31" i="1" s="1"/>
  <c r="Q35" i="1"/>
  <c r="Q27" i="1"/>
  <c r="K27" i="1"/>
  <c r="K35" i="1"/>
  <c r="F21" i="15"/>
  <c r="N11" i="15"/>
  <c r="P11" i="15"/>
  <c r="A32" i="16"/>
  <c r="T52" i="1"/>
  <c r="B12" i="1"/>
  <c r="D13" i="15" s="1"/>
  <c r="T26" i="1"/>
  <c r="N26" i="1"/>
  <c r="T49" i="1"/>
  <c r="T59" i="1"/>
  <c r="K47" i="1"/>
  <c r="K46" i="1"/>
  <c r="K45" i="1"/>
  <c r="N45" i="1"/>
  <c r="N46" i="1"/>
  <c r="X46" i="1" s="1"/>
  <c r="N42" i="1"/>
  <c r="K41" i="1"/>
  <c r="K42" i="1"/>
  <c r="N41" i="1"/>
  <c r="N33" i="1"/>
  <c r="N34" i="1"/>
  <c r="K33" i="1"/>
  <c r="K34" i="1"/>
  <c r="Q34" i="1"/>
  <c r="T33" i="1"/>
  <c r="T34" i="1"/>
  <c r="T30" i="1"/>
  <c r="Q30" i="1"/>
  <c r="N30" i="1"/>
  <c r="K30" i="1"/>
  <c r="K36" i="15"/>
  <c r="I45" i="15"/>
  <c r="M36" i="15"/>
  <c r="V46" i="1"/>
  <c r="P54" i="16"/>
  <c r="L54" i="16"/>
  <c r="N54" i="16"/>
  <c r="R54" i="16"/>
  <c r="R36" i="16"/>
  <c r="P36" i="16"/>
  <c r="R34" i="16"/>
  <c r="P34" i="16"/>
  <c r="P33" i="16"/>
  <c r="R33" i="16"/>
  <c r="P35" i="16"/>
  <c r="R35" i="16"/>
  <c r="P44" i="16"/>
  <c r="R44" i="16"/>
  <c r="C16" i="17" l="1"/>
  <c r="D16" i="17"/>
  <c r="L46" i="16"/>
  <c r="N39" i="16"/>
  <c r="N36" i="16"/>
  <c r="N38" i="16"/>
  <c r="P51" i="16"/>
  <c r="R56" i="16"/>
  <c r="P56" i="16"/>
  <c r="J52" i="16"/>
  <c r="D49" i="16"/>
  <c r="F49" i="16" s="1"/>
  <c r="N50" i="16"/>
  <c r="D39" i="16"/>
  <c r="F39" i="16" s="1"/>
  <c r="N52" i="16"/>
  <c r="D40" i="16"/>
  <c r="F40" i="16" s="1"/>
  <c r="J49" i="16"/>
  <c r="D42" i="16"/>
  <c r="F42" i="16" s="1"/>
  <c r="J54" i="16"/>
  <c r="R55" i="16"/>
  <c r="D41" i="16"/>
  <c r="D51" i="16"/>
  <c r="H51" i="16" s="1"/>
  <c r="D44" i="16"/>
  <c r="H44" i="16" s="1"/>
  <c r="N49" i="16"/>
  <c r="P49" i="16"/>
  <c r="P40" i="16"/>
  <c r="D45" i="16"/>
  <c r="F45" i="16" s="1"/>
  <c r="D48" i="16"/>
  <c r="F48" i="16" s="1"/>
  <c r="D35" i="16"/>
  <c r="H35" i="16" s="1"/>
  <c r="R37" i="16"/>
  <c r="D46" i="16"/>
  <c r="F46" i="16" s="1"/>
  <c r="R38" i="16"/>
  <c r="R41" i="16"/>
  <c r="P42" i="16"/>
  <c r="R42" i="16"/>
  <c r="R43" i="16"/>
  <c r="R45" i="16"/>
  <c r="R47" i="16"/>
  <c r="P46" i="16"/>
  <c r="R48" i="16"/>
  <c r="A58" i="16"/>
  <c r="L57" i="16"/>
  <c r="R57" i="16"/>
  <c r="A35" i="16"/>
  <c r="A37" i="16"/>
  <c r="A38" i="16"/>
  <c r="A39" i="16"/>
  <c r="A40" i="16"/>
  <c r="A41" i="16"/>
  <c r="A43" i="16"/>
  <c r="A45" i="16"/>
  <c r="A46" i="16"/>
  <c r="A47" i="16"/>
  <c r="A48" i="16"/>
  <c r="A49" i="16"/>
  <c r="A51" i="16"/>
  <c r="A54" i="16"/>
  <c r="A55" i="16"/>
  <c r="A56" i="16"/>
  <c r="L58" i="16"/>
  <c r="P57" i="16"/>
  <c r="A57" i="16"/>
  <c r="J58" i="16"/>
  <c r="J57" i="16"/>
  <c r="N58" i="16"/>
  <c r="D58" i="16"/>
  <c r="F58" i="16" s="1"/>
  <c r="N57" i="16"/>
  <c r="R58" i="16"/>
  <c r="D53" i="16"/>
  <c r="H53" i="16" s="1"/>
  <c r="J42" i="16"/>
  <c r="L42" i="16"/>
  <c r="N42" i="16"/>
  <c r="J44" i="16"/>
  <c r="L44" i="16"/>
  <c r="J51" i="16"/>
  <c r="L51" i="16"/>
  <c r="N51" i="16"/>
  <c r="J41" i="16"/>
  <c r="L41" i="16"/>
  <c r="N41" i="16"/>
  <c r="J33" i="16"/>
  <c r="J37" i="16"/>
  <c r="J56" i="16"/>
  <c r="L56" i="16"/>
  <c r="N56" i="16"/>
  <c r="J35" i="16"/>
  <c r="L35" i="16"/>
  <c r="N35" i="16"/>
  <c r="J34" i="16"/>
  <c r="L34" i="16"/>
  <c r="J43" i="16"/>
  <c r="L43" i="16"/>
  <c r="N43" i="16"/>
  <c r="J40" i="16"/>
  <c r="L40" i="16"/>
  <c r="N40" i="16"/>
  <c r="J47" i="16"/>
  <c r="J39" i="16"/>
  <c r="J48" i="16"/>
  <c r="L48" i="16"/>
  <c r="N48" i="16"/>
  <c r="J53" i="16"/>
  <c r="P53" i="16"/>
  <c r="J45" i="16"/>
  <c r="L45" i="16"/>
  <c r="N45" i="16"/>
  <c r="J36" i="16"/>
  <c r="L36" i="16"/>
  <c r="J46" i="16"/>
  <c r="N46" i="16"/>
  <c r="J38" i="16"/>
  <c r="L38" i="16"/>
  <c r="D55" i="16"/>
  <c r="H55" i="16" s="1"/>
  <c r="D52" i="16"/>
  <c r="F52" i="16" s="1"/>
  <c r="D50" i="16"/>
  <c r="F50" i="16" s="1"/>
  <c r="D56" i="16"/>
  <c r="F56" i="16" s="1"/>
  <c r="N44" i="16"/>
  <c r="L37" i="16"/>
  <c r="N37" i="16"/>
  <c r="L53" i="16"/>
  <c r="N53" i="16"/>
  <c r="R53" i="16"/>
  <c r="N34" i="16"/>
  <c r="L47" i="16"/>
  <c r="N47" i="16"/>
  <c r="L39" i="16"/>
  <c r="J55" i="16"/>
  <c r="D54" i="16"/>
  <c r="H54" i="16" s="1"/>
  <c r="J50" i="16"/>
  <c r="L50" i="16"/>
  <c r="R50" i="16"/>
  <c r="L52" i="16"/>
  <c r="R52" i="16"/>
  <c r="P52" i="16"/>
  <c r="D38" i="16"/>
  <c r="H38" i="16" s="1"/>
  <c r="D37" i="16"/>
  <c r="F37" i="16" s="1"/>
  <c r="D43" i="16"/>
  <c r="F43" i="16" s="1"/>
  <c r="L55" i="16"/>
  <c r="N55" i="16"/>
  <c r="P55" i="16"/>
  <c r="P50" i="16"/>
  <c r="D36" i="16"/>
  <c r="H36" i="16" s="1"/>
  <c r="L49" i="16"/>
  <c r="R49" i="16"/>
  <c r="R40" i="16"/>
  <c r="D33" i="16"/>
  <c r="F33" i="16" s="1"/>
  <c r="D47" i="16"/>
  <c r="H47" i="16" s="1"/>
  <c r="R39" i="16"/>
  <c r="P39" i="16"/>
  <c r="P37" i="16"/>
  <c r="D34" i="16"/>
  <c r="F34" i="16" s="1"/>
  <c r="P38" i="16"/>
  <c r="P41" i="16"/>
  <c r="P43" i="16"/>
  <c r="R51" i="16"/>
  <c r="P45" i="16"/>
  <c r="P47" i="16"/>
  <c r="R46" i="16"/>
  <c r="P48" i="16"/>
  <c r="A52" i="16"/>
  <c r="N33" i="16"/>
  <c r="L33" i="16"/>
  <c r="X27" i="1"/>
  <c r="K26" i="1"/>
  <c r="X45" i="1"/>
  <c r="V47" i="1"/>
  <c r="D12" i="15"/>
  <c r="E62" i="1"/>
  <c r="G62" i="1" s="1"/>
  <c r="Q62" i="1" s="1"/>
  <c r="S61" i="15" s="1"/>
  <c r="V43" i="1"/>
  <c r="E49" i="1"/>
  <c r="G49" i="1" s="1"/>
  <c r="E59" i="1"/>
  <c r="G59" i="1" s="1"/>
  <c r="E18" i="1" s="1"/>
  <c r="E19" i="1" s="1"/>
  <c r="E29" i="1"/>
  <c r="F29" i="1" s="1"/>
  <c r="K29" i="1" s="1"/>
  <c r="E36" i="1"/>
  <c r="F36" i="1" s="1"/>
  <c r="N38" i="1" s="1"/>
  <c r="E55" i="1"/>
  <c r="G55" i="1" s="1"/>
  <c r="Q55" i="1" s="1"/>
  <c r="V35" i="1"/>
  <c r="X47" i="1"/>
  <c r="V41" i="1"/>
  <c r="D10" i="16"/>
  <c r="D10" i="15"/>
  <c r="X41" i="1"/>
  <c r="D65" i="1"/>
  <c r="F62" i="15" s="1"/>
  <c r="E41" i="1"/>
  <c r="G41" i="1" s="1"/>
  <c r="F35" i="15"/>
  <c r="I9" i="15"/>
  <c r="X30" i="1"/>
  <c r="V28" i="1"/>
  <c r="H49" i="16"/>
  <c r="X34" i="1"/>
  <c r="X33" i="1"/>
  <c r="B11" i="1"/>
  <c r="D14" i="15" s="1"/>
  <c r="E45" i="1"/>
  <c r="D12" i="16"/>
  <c r="E33" i="1"/>
  <c r="E52" i="1"/>
  <c r="G52" i="1" s="1"/>
  <c r="Q52" i="1" s="1"/>
  <c r="S52" i="15" s="1"/>
  <c r="X35" i="1"/>
  <c r="A24" i="16"/>
  <c r="A25" i="16" s="1"/>
  <c r="A26" i="16" s="1"/>
  <c r="A27" i="16" s="1"/>
  <c r="A28" i="16" s="1"/>
  <c r="A29" i="16" s="1"/>
  <c r="A30" i="16" s="1"/>
  <c r="A31" i="16" s="1"/>
  <c r="X42" i="1"/>
  <c r="X43" i="1"/>
  <c r="V30" i="1"/>
  <c r="G26" i="1"/>
  <c r="Q26" i="1" s="1"/>
  <c r="H50" i="16"/>
  <c r="H34" i="16"/>
  <c r="F35" i="16"/>
  <c r="F36" i="16"/>
  <c r="H45" i="16"/>
  <c r="H39" i="16"/>
  <c r="H48" i="16"/>
  <c r="F53" i="16"/>
  <c r="F57" i="16"/>
  <c r="F47" i="16"/>
  <c r="H52" i="16"/>
  <c r="F54" i="16"/>
  <c r="F44" i="16"/>
  <c r="H56" i="16"/>
  <c r="G29" i="1"/>
  <c r="F51" i="16"/>
  <c r="F55" i="16"/>
  <c r="D13" i="16"/>
  <c r="X31" i="1"/>
  <c r="H46" i="16"/>
  <c r="X26" i="1"/>
  <c r="H58" i="16"/>
  <c r="V42" i="1"/>
  <c r="S54" i="15"/>
  <c r="G54" i="15"/>
  <c r="N29" i="1"/>
  <c r="F41" i="16"/>
  <c r="H41" i="16"/>
  <c r="V34" i="1"/>
  <c r="V45" i="1"/>
  <c r="G27" i="15"/>
  <c r="Q49" i="1"/>
  <c r="X28" i="1"/>
  <c r="H37" i="16"/>
  <c r="N37" i="1"/>
  <c r="V27" i="1"/>
  <c r="T36" i="1"/>
  <c r="T37" i="1"/>
  <c r="N36" i="1"/>
  <c r="T38" i="1"/>
  <c r="H43" i="16" l="1"/>
  <c r="H42" i="16"/>
  <c r="H40" i="16"/>
  <c r="F38" i="16"/>
  <c r="H33" i="16"/>
  <c r="Q59" i="1"/>
  <c r="G59" i="15" s="1"/>
  <c r="G61" i="15"/>
  <c r="S45" i="15"/>
  <c r="P13" i="16"/>
  <c r="G36" i="1"/>
  <c r="F41" i="1"/>
  <c r="S36" i="15"/>
  <c r="D18" i="1"/>
  <c r="N13" i="15" s="1"/>
  <c r="G33" i="1"/>
  <c r="F33" i="1"/>
  <c r="B16" i="1" s="1"/>
  <c r="P13" i="15"/>
  <c r="D14" i="16"/>
  <c r="G45" i="1"/>
  <c r="C18" i="1" s="1"/>
  <c r="F45" i="1"/>
  <c r="C16" i="1" s="1"/>
  <c r="V26" i="1"/>
  <c r="G22" i="15" s="1"/>
  <c r="S59" i="15"/>
  <c r="S62" i="15" s="1"/>
  <c r="V37" i="1"/>
  <c r="K29" i="15" s="1"/>
  <c r="T29" i="1"/>
  <c r="Q29" i="1"/>
  <c r="V29" i="1" s="1"/>
  <c r="X38" i="1"/>
  <c r="Q29" i="15" s="1"/>
  <c r="S42" i="15"/>
  <c r="G42" i="15"/>
  <c r="S50" i="15"/>
  <c r="S55" i="15" s="1"/>
  <c r="G50" i="15"/>
  <c r="S40" i="15"/>
  <c r="G40" i="15"/>
  <c r="X36" i="1"/>
  <c r="X37" i="1"/>
  <c r="M29" i="15" s="1"/>
  <c r="P14" i="16"/>
  <c r="P14" i="15"/>
  <c r="D19" i="1" l="1"/>
  <c r="V38" i="1"/>
  <c r="O29" i="15" s="1"/>
  <c r="V36" i="1"/>
  <c r="G29" i="15" s="1"/>
  <c r="N13" i="16"/>
  <c r="Q33" i="1"/>
  <c r="V33" i="1" s="1"/>
  <c r="S27" i="15" s="1"/>
  <c r="B18" i="1"/>
  <c r="F17" i="1" s="1"/>
  <c r="J11" i="16"/>
  <c r="J11" i="15"/>
  <c r="L21" i="16"/>
  <c r="N21" i="16" s="1"/>
  <c r="L13" i="16"/>
  <c r="L13" i="15"/>
  <c r="L19" i="16"/>
  <c r="N19" i="16" s="1"/>
  <c r="L25" i="16"/>
  <c r="N25" i="16" s="1"/>
  <c r="S22" i="15"/>
  <c r="L29" i="16"/>
  <c r="N29" i="16" s="1"/>
  <c r="X29" i="1"/>
  <c r="I24" i="15" s="1"/>
  <c r="J13" i="15"/>
  <c r="J13" i="16"/>
  <c r="N14" i="16"/>
  <c r="N14" i="15"/>
  <c r="C19" i="1"/>
  <c r="L11" i="15"/>
  <c r="L11" i="16"/>
  <c r="I38" i="15"/>
  <c r="G24" i="15"/>
  <c r="F15" i="1"/>
  <c r="I29" i="15"/>
  <c r="L22" i="16" l="1"/>
  <c r="N22" i="16" s="1"/>
  <c r="L27" i="16"/>
  <c r="N27" i="16" s="1"/>
  <c r="F22" i="16"/>
  <c r="H22" i="16" s="1"/>
  <c r="L20" i="16"/>
  <c r="N20" i="16" s="1"/>
  <c r="L30" i="16"/>
  <c r="N30" i="16" s="1"/>
  <c r="B19" i="1"/>
  <c r="J14" i="15" s="1"/>
  <c r="D10" i="1"/>
  <c r="D11" i="1" s="1"/>
  <c r="D12" i="1" s="1"/>
  <c r="R12" i="15"/>
  <c r="R12" i="16"/>
  <c r="S24" i="15"/>
  <c r="F26" i="16"/>
  <c r="H26" i="16" s="1"/>
  <c r="F23" i="16"/>
  <c r="H23" i="16" s="1"/>
  <c r="G38" i="15"/>
  <c r="L14" i="16"/>
  <c r="L14" i="15"/>
  <c r="P25" i="16"/>
  <c r="F25" i="16"/>
  <c r="H25" i="16" s="1"/>
  <c r="R25" i="16" s="1"/>
  <c r="F21" i="16"/>
  <c r="H21" i="16" s="1"/>
  <c r="R21" i="16" s="1"/>
  <c r="P21" i="16"/>
  <c r="C10" i="1"/>
  <c r="R10" i="16"/>
  <c r="R10" i="15"/>
  <c r="P19" i="16"/>
  <c r="F19" i="16"/>
  <c r="H19" i="16" s="1"/>
  <c r="R22" i="16" l="1"/>
  <c r="S32" i="15"/>
  <c r="P27" i="16"/>
  <c r="P22" i="16"/>
  <c r="L31" i="16"/>
  <c r="N31" i="16" s="1"/>
  <c r="L24" i="16"/>
  <c r="N24" i="16" s="1"/>
  <c r="P24" i="16"/>
  <c r="F19" i="1"/>
  <c r="R14" i="16" s="1"/>
  <c r="J14" i="16"/>
  <c r="F27" i="16"/>
  <c r="H27" i="16" s="1"/>
  <c r="R27" i="16" s="1"/>
  <c r="F24" i="16"/>
  <c r="H24" i="16"/>
  <c r="L28" i="16"/>
  <c r="N28" i="16" s="1"/>
  <c r="C11" i="1"/>
  <c r="C12" i="1" s="1"/>
  <c r="F20" i="16"/>
  <c r="H20" i="16" s="1"/>
  <c r="R20" i="16" s="1"/>
  <c r="P20" i="16"/>
  <c r="R19" i="16"/>
  <c r="R14" i="15"/>
  <c r="L32" i="16" l="1"/>
  <c r="N32" i="16" s="1"/>
  <c r="L26" i="16"/>
  <c r="N26" i="16" s="1"/>
  <c r="R26" i="16" s="1"/>
  <c r="P26" i="16"/>
  <c r="P23" i="16"/>
  <c r="L23" i="16"/>
  <c r="N23" i="16" s="1"/>
  <c r="R23" i="16" s="1"/>
  <c r="R24" i="16"/>
</calcChain>
</file>

<file path=xl/sharedStrings.xml><?xml version="1.0" encoding="utf-8"?>
<sst xmlns="http://schemas.openxmlformats.org/spreadsheetml/2006/main" count="259" uniqueCount="134">
  <si>
    <t>Oggetto</t>
  </si>
  <si>
    <t>Importo Base d'asta</t>
  </si>
  <si>
    <t>Percentuale prevista</t>
  </si>
  <si>
    <t>Quota incentivo</t>
  </si>
  <si>
    <t>Oneri</t>
  </si>
  <si>
    <t>Netto</t>
  </si>
  <si>
    <t>Quote</t>
  </si>
  <si>
    <t>Importo</t>
  </si>
  <si>
    <t>1° Fase</t>
  </si>
  <si>
    <t>2° Fase</t>
  </si>
  <si>
    <t>50% - 50%</t>
  </si>
  <si>
    <t>Nominativo 1</t>
  </si>
  <si>
    <t>Nominativo 2</t>
  </si>
  <si>
    <t>Nominativo 3</t>
  </si>
  <si>
    <t>Nominativo 4</t>
  </si>
  <si>
    <t>Quota</t>
  </si>
  <si>
    <t>1° FASE</t>
  </si>
  <si>
    <t>2° FASE</t>
  </si>
  <si>
    <t>%</t>
  </si>
  <si>
    <t>Nominativo 5</t>
  </si>
  <si>
    <t>Nominativo 6</t>
  </si>
  <si>
    <t>totale per gruppo</t>
  </si>
  <si>
    <t>TOTALE PER FASE</t>
  </si>
  <si>
    <t>Nominativi</t>
  </si>
  <si>
    <t>Ancona, li</t>
  </si>
  <si>
    <t>Importo a base d'asta</t>
  </si>
  <si>
    <t>% da appplicare</t>
  </si>
  <si>
    <t>2°Fase</t>
  </si>
  <si>
    <t>Tot. Gruppo</t>
  </si>
  <si>
    <t>Tot. per Fase</t>
  </si>
  <si>
    <t>Quote:</t>
  </si>
  <si>
    <t>Oggetto:</t>
  </si>
  <si>
    <t>Il Responsabile del Procedimento</t>
  </si>
  <si>
    <t>Totale 1</t>
  </si>
  <si>
    <t>Totale 2</t>
  </si>
  <si>
    <t>Totale 3</t>
  </si>
  <si>
    <t>Totale 4</t>
  </si>
  <si>
    <t>Costituzione del Gruppo di Lavoro</t>
  </si>
  <si>
    <t>completo</t>
  </si>
  <si>
    <t>Capitolo</t>
  </si>
  <si>
    <t>Impegno</t>
  </si>
  <si>
    <t>Sub-Impegno</t>
  </si>
  <si>
    <t>Esercizio</t>
  </si>
  <si>
    <t>Consegna Progetto</t>
  </si>
  <si>
    <t>Nominativo</t>
  </si>
  <si>
    <t>Incentivo lordo</t>
  </si>
  <si>
    <t>I Fase</t>
  </si>
  <si>
    <t>II Fase</t>
  </si>
  <si>
    <t>Totale</t>
  </si>
  <si>
    <t>Incentivo Netto</t>
  </si>
  <si>
    <t>incentivo Netto</t>
  </si>
  <si>
    <t>Tot. lordo</t>
  </si>
  <si>
    <t>Tot. netto</t>
  </si>
  <si>
    <t>Allegato 1 - Ripartizione incentivo - Liquidazione</t>
  </si>
  <si>
    <t>Totali</t>
  </si>
  <si>
    <t>Progetto Esec.vo</t>
  </si>
  <si>
    <t>Liquid. Finale</t>
  </si>
  <si>
    <t>Provincia di Ancona</t>
  </si>
  <si>
    <t>Quota liquidabile</t>
  </si>
  <si>
    <t>Quota liquidabile 80%</t>
  </si>
  <si>
    <t>Incentivo</t>
  </si>
  <si>
    <t>Il Dirigente</t>
  </si>
  <si>
    <t>20% Fondo (art.113 c.4)</t>
  </si>
  <si>
    <r>
      <t xml:space="preserve">METTERE "X" NELLA CASELLA CORRISPONDENTE ALLA FASE </t>
    </r>
    <r>
      <rPr>
        <b/>
        <sz val="9"/>
        <color indexed="8"/>
        <rFont val="Calibri"/>
        <family val="2"/>
      </rPr>
      <t>NON</t>
    </r>
    <r>
      <rPr>
        <sz val="9"/>
        <color indexed="8"/>
        <rFont val="Calibri"/>
        <family val="2"/>
      </rPr>
      <t xml:space="preserve"> INTERESSATA AL PAGAMENTO</t>
    </r>
  </si>
  <si>
    <t>A) R.U.P. e collaboratori tecnici e amministrativi</t>
  </si>
  <si>
    <t>B1 - Programmaz. Parte tecnica</t>
  </si>
  <si>
    <t>B2 - Programmaz. Parte contabile</t>
  </si>
  <si>
    <t>PROGETTO C) - D)</t>
  </si>
  <si>
    <t>DIR. LAVORI E)</t>
  </si>
  <si>
    <t>COLLAUDO F)</t>
  </si>
  <si>
    <t>100% - 0%</t>
  </si>
  <si>
    <t>0% -100%</t>
  </si>
  <si>
    <t xml:space="preserve">D1 - Attività di Predisposizione, svolgimento e controllo procedure di gara e relativa responsabiità di fase </t>
  </si>
  <si>
    <t>PROCED.  A) - B)</t>
  </si>
  <si>
    <t>DD____ del_____</t>
  </si>
  <si>
    <r>
      <rPr>
        <b/>
        <sz val="11"/>
        <rFont val="Calibri"/>
        <family val="2"/>
      </rPr>
      <t>B)Programmazione della spesa per investiment</t>
    </r>
    <r>
      <rPr>
        <sz val="11"/>
        <rFont val="Calibri"/>
        <family val="2"/>
      </rPr>
      <t>i</t>
    </r>
  </si>
  <si>
    <t>PROGETTO P.N.R.R.? (SI/NO)</t>
  </si>
  <si>
    <t>INCENTIVO FUNZIONI TECNICHE (Art. 45  D.Lgs 36/2023 - REGOLAMENTO APPROVATO CON DECRETO PRESIDENTE PROVINCIA DI ANCONA N. 82 DEL 20/06/2024</t>
  </si>
  <si>
    <t>PROCEDIM.  A) - B)</t>
  </si>
  <si>
    <t>SubImpegno</t>
  </si>
  <si>
    <t>Fondo c.5 art. 45 D.Lgs. 36/2023</t>
  </si>
  <si>
    <t>Quota liquid.(c.3 art. 45 D.Lgs. 36/2023)</t>
  </si>
  <si>
    <t>A2 - Collaboratori del R.U.P.</t>
  </si>
  <si>
    <t>20% Fondo (art.45 c.5 Dlgs 36/2023)</t>
  </si>
  <si>
    <t>C1 PROGETTAZIONE LIVELLO UNICO</t>
  </si>
  <si>
    <t>E) Attività di Direzione Esecuzione</t>
  </si>
  <si>
    <t>E2 - Collaboratori del direttore dell'esecuzione</t>
  </si>
  <si>
    <t xml:space="preserve">E1- Direttore dell'esecuzione </t>
  </si>
  <si>
    <t>F)Attività di verifica di conformità</t>
  </si>
  <si>
    <t xml:space="preserve">F1- Direttore dell'esecuzione </t>
  </si>
  <si>
    <t>F2 - Collaboratori del direttore dell'esecuzione</t>
  </si>
  <si>
    <t>DIR. esecuzione E)</t>
  </si>
  <si>
    <t>Conformità F)</t>
  </si>
  <si>
    <t xml:space="preserve">(non dovuto per procedure MEPA o consip o similari) </t>
  </si>
  <si>
    <r>
      <t xml:space="preserve">INCENTIVO FUNZIONI TECNICHE (Art. 45  D.Lgs 36/2023 - REGOLAMENTO APPROVATO CON DECRETO PRESIDENTE PROVINCIA DI ANCONA N. 82 DEL 20/06/2024 
</t>
    </r>
    <r>
      <rPr>
        <b/>
        <sz val="14"/>
        <color theme="1"/>
        <rFont val="Calibri"/>
        <family val="2"/>
        <scheme val="minor"/>
      </rPr>
      <t xml:space="preserve">SERVIZI E FORNITURE </t>
    </r>
  </si>
  <si>
    <t>ROSSETTI ROMINA</t>
  </si>
  <si>
    <t>ALESSANDRONI</t>
  </si>
  <si>
    <t>SI</t>
  </si>
  <si>
    <t>SCOZZARI</t>
  </si>
  <si>
    <t>ROMAGNOLI</t>
  </si>
  <si>
    <t>ALESSANDRONI FRANCESCA</t>
  </si>
  <si>
    <t>CERESANI ANNA</t>
  </si>
  <si>
    <t>KARAPYSH NATALIYA</t>
  </si>
  <si>
    <t>BUFFARINI GRAZIELLA</t>
  </si>
  <si>
    <t>LOCCIONI LORENA</t>
  </si>
  <si>
    <t>IELENCOVICH ROMINA</t>
  </si>
  <si>
    <t>VENTURA GIUSEPPINA</t>
  </si>
  <si>
    <t>ROMAGNOLI JENNY</t>
  </si>
  <si>
    <t>SCOZZARI MARCO</t>
  </si>
  <si>
    <t>BALZANI CARMEN</t>
  </si>
  <si>
    <t>CAMPOLUCCI ALBERTO</t>
  </si>
  <si>
    <t>BARCHIESI MARCO</t>
  </si>
  <si>
    <t>ROMAGNOLI LUIGI</t>
  </si>
  <si>
    <t>10301080007/0</t>
  </si>
  <si>
    <t>115/2026</t>
  </si>
  <si>
    <t>49/2026</t>
  </si>
  <si>
    <t>CERESANI</t>
  </si>
  <si>
    <t>KARAPYSH</t>
  </si>
  <si>
    <t>BUFFARINI</t>
  </si>
  <si>
    <t>LOCCIONI</t>
  </si>
  <si>
    <t>IELENCOVICH</t>
  </si>
  <si>
    <t>VENTURA</t>
  </si>
  <si>
    <t>ROMAGNOLI J.</t>
  </si>
  <si>
    <t>CAMPOLUCCI</t>
  </si>
  <si>
    <t>BARCHIESI</t>
  </si>
  <si>
    <t>C) Attività di progettazione - NO</t>
  </si>
  <si>
    <t>D) - Attività di Predisposizione, svolgimento e controllo procedure di gara e relativa responsabilità di fase - NO</t>
  </si>
  <si>
    <t xml:space="preserve">TOTALE INC. </t>
  </si>
  <si>
    <t>BALZANI CAMPOLUCCI BARCHIESI</t>
  </si>
  <si>
    <t xml:space="preserve">BALZANI </t>
  </si>
  <si>
    <t>Oneri Inpdap</t>
  </si>
  <si>
    <t>Oneri Irap</t>
  </si>
  <si>
    <t>totali</t>
  </si>
  <si>
    <t>DD 1172/2025 e DD 1327/2025 rettif. con DD 65/2026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</si>
</sst>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&quot;€&quot;\ #,##0.00"/>
    <numFmt numFmtId="165" formatCode="0.000"/>
  </numFmts>
  <fonts count="61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sz val="9"/>
      <color indexed="8"/>
      <name val="Calibri"/>
      <family val="2"/>
    </font>
    <font>
      <i/>
      <sz val="9"/>
      <color indexed="8"/>
      <name val="Calibri"/>
      <family val="2"/>
    </font>
    <font>
      <i/>
      <sz val="11"/>
      <color indexed="8"/>
      <name val="Calibri"/>
      <family val="2"/>
    </font>
    <font>
      <sz val="10"/>
      <color indexed="8"/>
      <name val="Calibri"/>
      <family val="2"/>
    </font>
    <font>
      <i/>
      <sz val="10"/>
      <color indexed="8"/>
      <name val="Calibri"/>
      <family val="2"/>
    </font>
    <font>
      <b/>
      <i/>
      <sz val="10"/>
      <color indexed="8"/>
      <name val="Calibri"/>
      <family val="2"/>
    </font>
    <font>
      <b/>
      <sz val="9"/>
      <color indexed="10"/>
      <name val="Calibri"/>
      <family val="2"/>
    </font>
    <font>
      <b/>
      <i/>
      <sz val="14"/>
      <color indexed="8"/>
      <name val="Calibri"/>
      <family val="2"/>
    </font>
    <font>
      <b/>
      <sz val="9"/>
      <name val="Calibri"/>
      <family val="2"/>
    </font>
    <font>
      <b/>
      <i/>
      <sz val="12"/>
      <color indexed="8"/>
      <name val="Calibri"/>
      <family val="2"/>
    </font>
    <font>
      <b/>
      <sz val="8"/>
      <color indexed="8"/>
      <name val="Calibri"/>
      <family val="2"/>
    </font>
    <font>
      <i/>
      <sz val="8"/>
      <color indexed="8"/>
      <name val="Calibri"/>
      <family val="2"/>
    </font>
    <font>
      <sz val="8"/>
      <color indexed="8"/>
      <name val="Calibri"/>
      <family val="2"/>
    </font>
    <font>
      <b/>
      <i/>
      <sz val="8"/>
      <color indexed="8"/>
      <name val="Calibri"/>
      <family val="2"/>
    </font>
    <font>
      <b/>
      <sz val="9"/>
      <color indexed="8"/>
      <name val="Calibri"/>
      <family val="2"/>
    </font>
    <font>
      <sz val="6"/>
      <color indexed="8"/>
      <name val="Calibri"/>
      <family val="2"/>
    </font>
    <font>
      <b/>
      <i/>
      <sz val="9"/>
      <color indexed="8"/>
      <name val="Calibri"/>
      <family val="2"/>
    </font>
    <font>
      <sz val="18"/>
      <color indexed="8"/>
      <name val="Calibri"/>
      <family val="2"/>
    </font>
    <font>
      <sz val="11"/>
      <name val="Calibri"/>
      <family val="2"/>
    </font>
    <font>
      <b/>
      <sz val="8"/>
      <color indexed="40"/>
      <name val="Calibri"/>
      <family val="2"/>
    </font>
    <font>
      <b/>
      <i/>
      <sz val="11"/>
      <color indexed="8"/>
      <name val="Calibri"/>
      <family val="2"/>
    </font>
    <font>
      <b/>
      <i/>
      <sz val="9"/>
      <name val="Calibri"/>
      <family val="2"/>
    </font>
    <font>
      <sz val="9"/>
      <name val="Calibri"/>
      <family val="2"/>
    </font>
    <font>
      <sz val="16"/>
      <color indexed="8"/>
      <name val="Calibri"/>
      <family val="2"/>
    </font>
    <font>
      <b/>
      <i/>
      <sz val="16"/>
      <color indexed="8"/>
      <name val="Calibri"/>
      <family val="2"/>
    </font>
    <font>
      <sz val="8"/>
      <name val="Calibri"/>
      <family val="2"/>
    </font>
    <font>
      <sz val="7.3"/>
      <color indexed="8"/>
      <name val="Calibri"/>
      <family val="2"/>
    </font>
    <font>
      <b/>
      <i/>
      <sz val="12"/>
      <name val="Calibri"/>
      <family val="2"/>
    </font>
    <font>
      <b/>
      <sz val="11"/>
      <name val="Calibri"/>
      <family val="2"/>
    </font>
    <font>
      <i/>
      <sz val="11"/>
      <name val="Calibri"/>
      <family val="2"/>
    </font>
    <font>
      <b/>
      <sz val="16"/>
      <color indexed="8"/>
      <name val="Calibri"/>
      <family val="2"/>
    </font>
    <font>
      <i/>
      <sz val="10"/>
      <name val="Calibri"/>
      <family val="2"/>
    </font>
    <font>
      <sz val="7"/>
      <color indexed="8"/>
      <name val="Calibri"/>
      <family val="2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i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rgb="FF000000"/>
      <name val="Calibri"/>
      <family val="2"/>
    </font>
    <font>
      <b/>
      <i/>
      <sz val="11"/>
      <color theme="1"/>
      <name val="Calibri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color theme="1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gray0625"/>
    </fill>
    <fill>
      <patternFill patternType="solid">
        <fgColor indexed="65"/>
      </patternFill>
    </fill>
    <fill>
      <patternFill patternType="solid">
        <fgColor indexed="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5D9F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1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ck">
        <color indexed="10"/>
      </left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thick">
        <color indexed="10"/>
      </top>
      <bottom style="thin">
        <color indexed="64"/>
      </bottom>
      <diagonal/>
    </border>
    <border>
      <left style="thick">
        <color indexed="1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ck">
        <color indexed="10"/>
      </bottom>
      <diagonal/>
    </border>
    <border>
      <left/>
      <right/>
      <top style="thick">
        <color indexed="10"/>
      </top>
      <bottom style="thick">
        <color indexed="10"/>
      </bottom>
      <diagonal/>
    </border>
    <border>
      <left style="thick">
        <color indexed="10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10"/>
      </right>
      <top/>
      <bottom style="medium">
        <color indexed="64"/>
      </bottom>
      <diagonal/>
    </border>
    <border>
      <left style="hair">
        <color indexed="64"/>
      </left>
      <right style="medium">
        <color indexed="10"/>
      </right>
      <top style="medium">
        <color indexed="64"/>
      </top>
      <bottom/>
      <diagonal/>
    </border>
    <border>
      <left style="thin">
        <color indexed="64"/>
      </left>
      <right style="thick">
        <color indexed="1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10"/>
      </right>
      <top/>
      <bottom/>
      <diagonal/>
    </border>
    <border>
      <left style="medium">
        <color indexed="10"/>
      </left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medium">
        <color indexed="10"/>
      </left>
      <right style="thin">
        <color indexed="64"/>
      </right>
      <top style="thin">
        <color indexed="64"/>
      </top>
      <bottom/>
      <diagonal/>
    </border>
    <border>
      <left style="medium">
        <color indexed="10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medium">
        <color indexed="1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medium">
        <color indexed="1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1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ck">
        <color indexed="10"/>
      </bottom>
      <diagonal/>
    </border>
    <border>
      <left style="thick">
        <color indexed="10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10"/>
      </right>
      <top style="medium">
        <color indexed="64"/>
      </top>
      <bottom/>
      <diagonal/>
    </border>
    <border>
      <left/>
      <right style="thick">
        <color indexed="10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ck">
        <color indexed="10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10"/>
      </bottom>
      <diagonal/>
    </border>
    <border>
      <left/>
      <right/>
      <top style="medium">
        <color indexed="64"/>
      </top>
      <bottom style="thick">
        <color indexed="10"/>
      </bottom>
      <diagonal/>
    </border>
    <border>
      <left/>
      <right style="medium">
        <color indexed="64"/>
      </right>
      <top style="medium">
        <color indexed="64"/>
      </top>
      <bottom style="thick">
        <color indexed="1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ck">
        <color indexed="10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38" fillId="0" borderId="0" applyNumberFormat="0" applyFill="0" applyBorder="0" applyAlignment="0" applyProtection="0">
      <alignment vertical="top"/>
      <protection locked="0"/>
    </xf>
    <xf numFmtId="43" fontId="58" fillId="0" borderId="0" applyFont="0" applyFill="0" applyBorder="0" applyAlignment="0" applyProtection="0"/>
  </cellStyleXfs>
  <cellXfs count="609">
    <xf numFmtId="0" fontId="0" fillId="0" borderId="0" xfId="0"/>
    <xf numFmtId="0" fontId="7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right"/>
    </xf>
    <xf numFmtId="164" fontId="8" fillId="0" borderId="0" xfId="0" applyNumberFormat="1" applyFont="1" applyAlignment="1">
      <alignment horizontal="center" vertical="center"/>
    </xf>
    <xf numFmtId="9" fontId="10" fillId="0" borderId="1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6" fillId="0" borderId="3" xfId="0" applyFont="1" applyBorder="1"/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0" xfId="0" applyFont="1"/>
    <xf numFmtId="17" fontId="16" fillId="0" borderId="0" xfId="0" applyNumberFormat="1" applyFont="1"/>
    <xf numFmtId="0" fontId="17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164" fontId="16" fillId="0" borderId="5" xfId="0" applyNumberFormat="1" applyFont="1" applyBorder="1"/>
    <xf numFmtId="164" fontId="16" fillId="0" borderId="3" xfId="0" applyNumberFormat="1" applyFont="1" applyBorder="1"/>
    <xf numFmtId="9" fontId="16" fillId="0" borderId="4" xfId="0" applyNumberFormat="1" applyFont="1" applyBorder="1" applyAlignment="1">
      <alignment horizontal="center" vertical="center"/>
    </xf>
    <xf numFmtId="0" fontId="16" fillId="0" borderId="6" xfId="0" applyFont="1" applyBorder="1"/>
    <xf numFmtId="164" fontId="16" fillId="0" borderId="6" xfId="0" applyNumberFormat="1" applyFont="1" applyBorder="1"/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5" xfId="0" applyFont="1" applyBorder="1"/>
    <xf numFmtId="0" fontId="16" fillId="0" borderId="0" xfId="0" applyFont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164" fontId="0" fillId="2" borderId="10" xfId="0" applyNumberFormat="1" applyFill="1" applyBorder="1" applyAlignment="1">
      <alignment horizontal="center" vertical="center"/>
    </xf>
    <xf numFmtId="164" fontId="0" fillId="2" borderId="11" xfId="0" applyNumberFormat="1" applyFill="1" applyBorder="1" applyAlignment="1">
      <alignment horizontal="center"/>
    </xf>
    <xf numFmtId="164" fontId="0" fillId="2" borderId="14" xfId="0" applyNumberFormat="1" applyFill="1" applyBorder="1" applyAlignment="1">
      <alignment horizontal="center"/>
    </xf>
    <xf numFmtId="164" fontId="0" fillId="2" borderId="17" xfId="0" applyNumberFormat="1" applyFill="1" applyBorder="1" applyAlignment="1">
      <alignment horizontal="center"/>
    </xf>
    <xf numFmtId="164" fontId="0" fillId="2" borderId="13" xfId="0" applyNumberFormat="1" applyFill="1" applyBorder="1" applyAlignment="1">
      <alignment horizontal="center" vertical="center"/>
    </xf>
    <xf numFmtId="164" fontId="0" fillId="2" borderId="16" xfId="0" applyNumberFormat="1" applyFill="1" applyBorder="1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/>
    <xf numFmtId="164" fontId="14" fillId="0" borderId="0" xfId="0" applyNumberFormat="1" applyFont="1" applyAlignment="1">
      <alignment horizontal="center"/>
    </xf>
    <xf numFmtId="9" fontId="16" fillId="0" borderId="20" xfId="0" applyNumberFormat="1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9" fontId="16" fillId="0" borderId="22" xfId="0" applyNumberFormat="1" applyFont="1" applyBorder="1" applyAlignment="1">
      <alignment horizontal="center" vertical="center"/>
    </xf>
    <xf numFmtId="0" fontId="14" fillId="7" borderId="3" xfId="0" applyFont="1" applyFill="1" applyBorder="1" applyAlignment="1">
      <alignment horizontal="center" vertical="center"/>
    </xf>
    <xf numFmtId="164" fontId="16" fillId="7" borderId="3" xfId="0" applyNumberFormat="1" applyFont="1" applyFill="1" applyBorder="1"/>
    <xf numFmtId="164" fontId="16" fillId="7" borderId="5" xfId="0" applyNumberFormat="1" applyFont="1" applyFill="1" applyBorder="1"/>
    <xf numFmtId="0" fontId="0" fillId="7" borderId="9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164" fontId="0" fillId="7" borderId="10" xfId="0" applyNumberFormat="1" applyFill="1" applyBorder="1" applyAlignment="1">
      <alignment horizontal="center"/>
    </xf>
    <xf numFmtId="164" fontId="0" fillId="7" borderId="11" xfId="0" applyNumberFormat="1" applyFill="1" applyBorder="1" applyAlignment="1">
      <alignment horizontal="center"/>
    </xf>
    <xf numFmtId="164" fontId="0" fillId="7" borderId="23" xfId="0" applyNumberFormat="1" applyFill="1" applyBorder="1" applyAlignment="1">
      <alignment horizontal="center"/>
    </xf>
    <xf numFmtId="164" fontId="0" fillId="7" borderId="17" xfId="0" applyNumberFormat="1" applyFill="1" applyBorder="1" applyAlignment="1">
      <alignment horizontal="center" vertical="center"/>
    </xf>
    <xf numFmtId="164" fontId="0" fillId="7" borderId="24" xfId="0" applyNumberFormat="1" applyFill="1" applyBorder="1" applyAlignment="1">
      <alignment horizontal="center"/>
    </xf>
    <xf numFmtId="164" fontId="0" fillId="7" borderId="16" xfId="0" applyNumberFormat="1" applyFill="1" applyBorder="1" applyAlignment="1">
      <alignment horizontal="center"/>
    </xf>
    <xf numFmtId="164" fontId="0" fillId="7" borderId="13" xfId="0" applyNumberFormat="1" applyFill="1" applyBorder="1" applyAlignment="1">
      <alignment horizontal="center"/>
    </xf>
    <xf numFmtId="164" fontId="0" fillId="7" borderId="25" xfId="0" applyNumberFormat="1" applyFill="1" applyBorder="1" applyAlignment="1">
      <alignment horizontal="center"/>
    </xf>
    <xf numFmtId="164" fontId="0" fillId="7" borderId="17" xfId="0" applyNumberFormat="1" applyFill="1" applyBorder="1" applyAlignment="1">
      <alignment horizontal="center"/>
    </xf>
    <xf numFmtId="164" fontId="0" fillId="7" borderId="26" xfId="0" applyNumberFormat="1" applyFill="1" applyBorder="1" applyAlignment="1">
      <alignment horizontal="center"/>
    </xf>
    <xf numFmtId="164" fontId="0" fillId="7" borderId="27" xfId="0" applyNumberFormat="1" applyFill="1" applyBorder="1" applyAlignment="1">
      <alignment horizontal="center"/>
    </xf>
    <xf numFmtId="164" fontId="0" fillId="7" borderId="14" xfId="0" applyNumberFormat="1" applyFill="1" applyBorder="1" applyAlignment="1">
      <alignment horizontal="center"/>
    </xf>
    <xf numFmtId="0" fontId="0" fillId="8" borderId="28" xfId="0" applyFill="1" applyBorder="1" applyAlignment="1" applyProtection="1">
      <alignment horizontal="center"/>
      <protection locked="0"/>
    </xf>
    <xf numFmtId="0" fontId="0" fillId="8" borderId="29" xfId="0" applyFill="1" applyBorder="1" applyAlignment="1" applyProtection="1">
      <alignment horizontal="center" vertical="center"/>
      <protection locked="0"/>
    </xf>
    <xf numFmtId="0" fontId="0" fillId="8" borderId="30" xfId="0" applyFill="1" applyBorder="1" applyAlignment="1" applyProtection="1">
      <alignment horizontal="center" vertical="center"/>
      <protection locked="0"/>
    </xf>
    <xf numFmtId="0" fontId="0" fillId="8" borderId="31" xfId="0" applyFill="1" applyBorder="1" applyAlignment="1" applyProtection="1">
      <alignment horizontal="center"/>
      <protection locked="0"/>
    </xf>
    <xf numFmtId="0" fontId="0" fillId="8" borderId="30" xfId="0" applyFill="1" applyBorder="1" applyAlignment="1" applyProtection="1">
      <alignment horizontal="center"/>
      <protection locked="0"/>
    </xf>
    <xf numFmtId="0" fontId="0" fillId="8" borderId="32" xfId="0" applyFill="1" applyBorder="1" applyAlignment="1" applyProtection="1">
      <alignment horizontal="center" vertical="center"/>
      <protection locked="0"/>
    </xf>
    <xf numFmtId="0" fontId="0" fillId="8" borderId="16" xfId="0" applyFill="1" applyBorder="1" applyAlignment="1" applyProtection="1">
      <alignment horizontal="center" vertical="center"/>
      <protection locked="0"/>
    </xf>
    <xf numFmtId="0" fontId="0" fillId="8" borderId="33" xfId="0" applyFill="1" applyBorder="1" applyAlignment="1" applyProtection="1">
      <alignment horizontal="center" vertical="center"/>
      <protection locked="0"/>
    </xf>
    <xf numFmtId="0" fontId="0" fillId="8" borderId="34" xfId="0" applyFill="1" applyBorder="1" applyAlignment="1" applyProtection="1">
      <alignment horizontal="center" vertical="center"/>
      <protection locked="0"/>
    </xf>
    <xf numFmtId="0" fontId="0" fillId="8" borderId="35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 vertic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 vertical="center"/>
      <protection locked="0"/>
    </xf>
    <xf numFmtId="0" fontId="0" fillId="8" borderId="36" xfId="0" applyFill="1" applyBorder="1" applyAlignment="1" applyProtection="1">
      <alignment horizontal="center" vertical="center"/>
      <protection locked="0"/>
    </xf>
    <xf numFmtId="0" fontId="0" fillId="8" borderId="26" xfId="0" applyFill="1" applyBorder="1" applyAlignment="1" applyProtection="1">
      <alignment horizontal="center"/>
      <protection locked="0"/>
    </xf>
    <xf numFmtId="0" fontId="0" fillId="8" borderId="37" xfId="0" applyFill="1" applyBorder="1" applyAlignment="1" applyProtection="1">
      <alignment horizontal="center" vertical="center"/>
      <protection locked="0"/>
    </xf>
    <xf numFmtId="0" fontId="0" fillId="8" borderId="16" xfId="0" applyFill="1" applyBorder="1" applyAlignment="1" applyProtection="1">
      <alignment horizontal="center"/>
      <protection locked="0"/>
    </xf>
    <xf numFmtId="0" fontId="0" fillId="8" borderId="38" xfId="0" applyFill="1" applyBorder="1" applyAlignment="1" applyProtection="1">
      <alignment horizontal="center" vertic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37" fillId="0" borderId="0" xfId="0" applyFont="1" applyAlignment="1">
      <alignment horizontal="center" vertical="center"/>
    </xf>
    <xf numFmtId="164" fontId="37" fillId="0" borderId="0" xfId="0" applyNumberFormat="1" applyFont="1" applyAlignment="1">
      <alignment horizontal="center"/>
    </xf>
    <xf numFmtId="0" fontId="0" fillId="9" borderId="9" xfId="0" applyFill="1" applyBorder="1" applyAlignment="1" applyProtection="1">
      <alignment horizontal="center"/>
      <protection locked="0"/>
    </xf>
    <xf numFmtId="0" fontId="1" fillId="9" borderId="12" xfId="1" applyFont="1" applyFill="1" applyBorder="1" applyAlignment="1" applyProtection="1">
      <alignment horizontal="center" vertical="center"/>
      <protection locked="0"/>
    </xf>
    <xf numFmtId="0" fontId="1" fillId="9" borderId="15" xfId="1" applyFont="1" applyFill="1" applyBorder="1" applyAlignment="1" applyProtection="1">
      <alignment horizontal="center"/>
      <protection locked="0"/>
    </xf>
    <xf numFmtId="0" fontId="0" fillId="9" borderId="39" xfId="0" applyFill="1" applyBorder="1" applyAlignment="1" applyProtection="1">
      <alignment horizontal="center"/>
      <protection locked="0"/>
    </xf>
    <xf numFmtId="0" fontId="0" fillId="9" borderId="15" xfId="0" applyFill="1" applyBorder="1" applyAlignment="1" applyProtection="1">
      <alignment horizontal="center"/>
      <protection locked="0"/>
    </xf>
    <xf numFmtId="0" fontId="0" fillId="9" borderId="10" xfId="0" applyFill="1" applyBorder="1" applyAlignment="1" applyProtection="1">
      <alignment horizontal="center"/>
      <protection locked="0"/>
    </xf>
    <xf numFmtId="0" fontId="1" fillId="9" borderId="13" xfId="1" applyFont="1" applyFill="1" applyBorder="1" applyAlignment="1" applyProtection="1">
      <alignment horizontal="center" vertical="center"/>
      <protection locked="0"/>
    </xf>
    <xf numFmtId="0" fontId="1" fillId="9" borderId="16" xfId="1" applyFont="1" applyFill="1" applyBorder="1" applyAlignment="1" applyProtection="1">
      <alignment horizontal="center"/>
      <protection locked="0"/>
    </xf>
    <xf numFmtId="0" fontId="0" fillId="9" borderId="26" xfId="0" applyFill="1" applyBorder="1" applyAlignment="1" applyProtection="1">
      <alignment horizontal="center"/>
      <protection locked="0"/>
    </xf>
    <xf numFmtId="0" fontId="0" fillId="9" borderId="16" xfId="0" applyFill="1" applyBorder="1" applyAlignment="1" applyProtection="1">
      <alignment horizontal="center"/>
      <protection locked="0"/>
    </xf>
    <xf numFmtId="0" fontId="0" fillId="9" borderId="36" xfId="0" applyFill="1" applyBorder="1" applyAlignment="1" applyProtection="1">
      <alignment horizontal="center" vertical="center"/>
      <protection locked="0"/>
    </xf>
    <xf numFmtId="0" fontId="0" fillId="9" borderId="37" xfId="0" applyFill="1" applyBorder="1" applyAlignment="1" applyProtection="1">
      <alignment horizontal="center" vertical="center"/>
      <protection locked="0"/>
    </xf>
    <xf numFmtId="0" fontId="0" fillId="9" borderId="38" xfId="0" applyFill="1" applyBorder="1" applyAlignment="1" applyProtection="1">
      <alignment horizontal="center" vertical="center"/>
      <protection locked="0"/>
    </xf>
    <xf numFmtId="0" fontId="0" fillId="9" borderId="10" xfId="0" applyFill="1" applyBorder="1" applyAlignment="1" applyProtection="1">
      <alignment horizontal="center" vertical="center"/>
      <protection locked="0"/>
    </xf>
    <xf numFmtId="0" fontId="1" fillId="9" borderId="16" xfId="1" applyFont="1" applyFill="1" applyBorder="1" applyAlignment="1" applyProtection="1">
      <alignment horizontal="center" vertical="center"/>
      <protection locked="0"/>
    </xf>
    <xf numFmtId="0" fontId="0" fillId="9" borderId="33" xfId="0" applyFill="1" applyBorder="1" applyAlignment="1" applyProtection="1">
      <alignment horizontal="center" vertical="center"/>
      <protection locked="0"/>
    </xf>
    <xf numFmtId="0" fontId="0" fillId="9" borderId="34" xfId="0" applyFill="1" applyBorder="1" applyAlignment="1" applyProtection="1">
      <alignment horizontal="center" vertical="center"/>
      <protection locked="0"/>
    </xf>
    <xf numFmtId="0" fontId="0" fillId="9" borderId="12" xfId="0" applyFill="1" applyBorder="1" applyAlignment="1" applyProtection="1">
      <alignment horizontal="center"/>
      <protection locked="0"/>
    </xf>
    <xf numFmtId="0" fontId="0" fillId="9" borderId="13" xfId="0" applyFill="1" applyBorder="1" applyAlignment="1" applyProtection="1">
      <alignment horizontal="center"/>
      <protection locked="0"/>
    </xf>
    <xf numFmtId="0" fontId="0" fillId="9" borderId="13" xfId="0" applyFill="1" applyBorder="1" applyAlignment="1" applyProtection="1">
      <alignment horizontal="center" vertical="center"/>
      <protection locked="0"/>
    </xf>
    <xf numFmtId="0" fontId="0" fillId="9" borderId="16" xfId="0" applyFill="1" applyBorder="1" applyAlignment="1" applyProtection="1">
      <alignment horizontal="center" vertical="center"/>
      <protection locked="0"/>
    </xf>
    <xf numFmtId="0" fontId="4" fillId="10" borderId="40" xfId="0" applyFont="1" applyFill="1" applyBorder="1" applyAlignment="1" applyProtection="1">
      <alignment horizontal="center" vertical="center"/>
      <protection locked="0"/>
    </xf>
    <xf numFmtId="0" fontId="4" fillId="11" borderId="40" xfId="0" applyFont="1" applyFill="1" applyBorder="1" applyAlignment="1" applyProtection="1">
      <alignment horizontal="center" vertical="center"/>
      <protection locked="0"/>
    </xf>
    <xf numFmtId="0" fontId="0" fillId="12" borderId="9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6" fillId="12" borderId="10" xfId="0" applyFont="1" applyFill="1" applyBorder="1" applyAlignment="1">
      <alignment horizontal="center" vertical="center"/>
    </xf>
    <xf numFmtId="0" fontId="6" fillId="12" borderId="11" xfId="0" applyFont="1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/>
    </xf>
    <xf numFmtId="0" fontId="0" fillId="12" borderId="13" xfId="0" applyFill="1" applyBorder="1" applyAlignment="1">
      <alignment horizontal="center" vertical="center"/>
    </xf>
    <xf numFmtId="0" fontId="6" fillId="12" borderId="13" xfId="0" applyFont="1" applyFill="1" applyBorder="1" applyAlignment="1">
      <alignment horizontal="center" vertical="center"/>
    </xf>
    <xf numFmtId="0" fontId="6" fillId="12" borderId="14" xfId="0" applyFont="1" applyFill="1" applyBorder="1" applyAlignment="1">
      <alignment horizontal="center" vertical="center"/>
    </xf>
    <xf numFmtId="0" fontId="0" fillId="12" borderId="15" xfId="0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6" fillId="12" borderId="16" xfId="0" applyFont="1" applyFill="1" applyBorder="1" applyAlignment="1">
      <alignment horizontal="center" vertical="center"/>
    </xf>
    <xf numFmtId="0" fontId="6" fillId="12" borderId="17" xfId="0" applyFont="1" applyFill="1" applyBorder="1" applyAlignment="1">
      <alignment horizontal="center" vertical="center"/>
    </xf>
    <xf numFmtId="164" fontId="0" fillId="12" borderId="10" xfId="0" applyNumberFormat="1" applyFill="1" applyBorder="1" applyAlignment="1">
      <alignment horizontal="center"/>
    </xf>
    <xf numFmtId="164" fontId="22" fillId="12" borderId="13" xfId="0" applyNumberFormat="1" applyFont="1" applyFill="1" applyBorder="1" applyAlignment="1">
      <alignment horizontal="center"/>
    </xf>
    <xf numFmtId="164" fontId="22" fillId="12" borderId="16" xfId="0" applyNumberFormat="1" applyFont="1" applyFill="1" applyBorder="1" applyAlignment="1">
      <alignment horizontal="center"/>
    </xf>
    <xf numFmtId="164" fontId="0" fillId="12" borderId="24" xfId="0" applyNumberFormat="1" applyFill="1" applyBorder="1" applyAlignment="1">
      <alignment horizontal="center"/>
    </xf>
    <xf numFmtId="164" fontId="0" fillId="12" borderId="26" xfId="0" applyNumberFormat="1" applyFill="1" applyBorder="1" applyAlignment="1">
      <alignment horizontal="center"/>
    </xf>
    <xf numFmtId="164" fontId="0" fillId="12" borderId="16" xfId="0" applyNumberFormat="1" applyFill="1" applyBorder="1" applyAlignment="1">
      <alignment horizontal="center"/>
    </xf>
    <xf numFmtId="0" fontId="0" fillId="12" borderId="41" xfId="0" applyFill="1" applyBorder="1" applyAlignment="1">
      <alignment horizontal="center" vertical="center"/>
    </xf>
    <xf numFmtId="164" fontId="0" fillId="12" borderId="11" xfId="0" applyNumberFormat="1" applyFill="1" applyBorder="1" applyAlignment="1">
      <alignment horizontal="center"/>
    </xf>
    <xf numFmtId="164" fontId="0" fillId="12" borderId="14" xfId="0" applyNumberFormat="1" applyFill="1" applyBorder="1" applyAlignment="1">
      <alignment horizontal="center"/>
    </xf>
    <xf numFmtId="164" fontId="0" fillId="12" borderId="17" xfId="0" applyNumberFormat="1" applyFill="1" applyBorder="1" applyAlignment="1">
      <alignment horizontal="center"/>
    </xf>
    <xf numFmtId="164" fontId="0" fillId="12" borderId="23" xfId="0" applyNumberFormat="1" applyFill="1" applyBorder="1" applyAlignment="1">
      <alignment horizontal="center"/>
    </xf>
    <xf numFmtId="164" fontId="0" fillId="12" borderId="36" xfId="0" applyNumberFormat="1" applyFill="1" applyBorder="1" applyAlignment="1">
      <alignment horizontal="center"/>
    </xf>
    <xf numFmtId="164" fontId="0" fillId="12" borderId="42" xfId="0" applyNumberFormat="1" applyFill="1" applyBorder="1" applyAlignment="1">
      <alignment horizontal="center"/>
    </xf>
    <xf numFmtId="164" fontId="0" fillId="12" borderId="38" xfId="0" applyNumberFormat="1" applyFill="1" applyBorder="1" applyAlignment="1">
      <alignment horizontal="center"/>
    </xf>
    <xf numFmtId="164" fontId="16" fillId="12" borderId="3" xfId="0" applyNumberFormat="1" applyFont="1" applyFill="1" applyBorder="1"/>
    <xf numFmtId="164" fontId="16" fillId="12" borderId="5" xfId="0" applyNumberFormat="1" applyFont="1" applyFill="1" applyBorder="1"/>
    <xf numFmtId="0" fontId="14" fillId="12" borderId="3" xfId="0" applyFont="1" applyFill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39" fillId="13" borderId="44" xfId="0" applyFont="1" applyFill="1" applyBorder="1" applyAlignment="1">
      <alignment horizontal="right" vertical="center"/>
    </xf>
    <xf numFmtId="0" fontId="2" fillId="14" borderId="13" xfId="0" applyFont="1" applyFill="1" applyBorder="1" applyAlignment="1">
      <alignment horizontal="right" vertical="center"/>
    </xf>
    <xf numFmtId="0" fontId="40" fillId="0" borderId="45" xfId="0" applyFont="1" applyBorder="1"/>
    <xf numFmtId="164" fontId="0" fillId="16" borderId="36" xfId="0" applyNumberFormat="1" applyFill="1" applyBorder="1" applyAlignment="1">
      <alignment horizontal="center"/>
    </xf>
    <xf numFmtId="164" fontId="0" fillId="16" borderId="42" xfId="0" applyNumberFormat="1" applyFill="1" applyBorder="1" applyAlignment="1">
      <alignment horizontal="center"/>
    </xf>
    <xf numFmtId="164" fontId="0" fillId="16" borderId="38" xfId="0" applyNumberFormat="1" applyFill="1" applyBorder="1" applyAlignment="1">
      <alignment horizontal="center"/>
    </xf>
    <xf numFmtId="0" fontId="0" fillId="16" borderId="10" xfId="0" applyFill="1" applyBorder="1" applyAlignment="1">
      <alignment horizontal="center" vertical="center"/>
    </xf>
    <xf numFmtId="164" fontId="0" fillId="16" borderId="11" xfId="0" applyNumberFormat="1" applyFill="1" applyBorder="1" applyAlignment="1">
      <alignment horizontal="center"/>
    </xf>
    <xf numFmtId="164" fontId="0" fillId="16" borderId="14" xfId="0" applyNumberFormat="1" applyFill="1" applyBorder="1" applyAlignment="1">
      <alignment horizontal="center"/>
    </xf>
    <xf numFmtId="164" fontId="0" fillId="16" borderId="17" xfId="0" applyNumberFormat="1" applyFill="1" applyBorder="1" applyAlignment="1">
      <alignment horizontal="center"/>
    </xf>
    <xf numFmtId="0" fontId="0" fillId="2" borderId="123" xfId="0" applyFill="1" applyBorder="1" applyAlignment="1">
      <alignment horizontal="center"/>
    </xf>
    <xf numFmtId="0" fontId="0" fillId="2" borderId="124" xfId="0" applyFill="1" applyBorder="1" applyAlignment="1">
      <alignment horizontal="center"/>
    </xf>
    <xf numFmtId="0" fontId="0" fillId="2" borderId="125" xfId="0" applyFill="1" applyBorder="1" applyAlignment="1">
      <alignment horizontal="center"/>
    </xf>
    <xf numFmtId="9" fontId="16" fillId="0" borderId="46" xfId="0" applyNumberFormat="1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164" fontId="16" fillId="12" borderId="48" xfId="0" applyNumberFormat="1" applyFont="1" applyFill="1" applyBorder="1"/>
    <xf numFmtId="164" fontId="16" fillId="0" borderId="49" xfId="0" applyNumberFormat="1" applyFont="1" applyBorder="1"/>
    <xf numFmtId="0" fontId="16" fillId="0" borderId="49" xfId="0" applyFont="1" applyBorder="1"/>
    <xf numFmtId="164" fontId="16" fillId="12" borderId="49" xfId="0" applyNumberFormat="1" applyFont="1" applyFill="1" applyBorder="1"/>
    <xf numFmtId="0" fontId="16" fillId="0" borderId="50" xfId="0" applyFont="1" applyBorder="1"/>
    <xf numFmtId="0" fontId="0" fillId="0" borderId="5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9" fontId="10" fillId="0" borderId="46" xfId="0" applyNumberFormat="1" applyFont="1" applyBorder="1" applyAlignment="1">
      <alignment horizontal="center" vertical="center"/>
    </xf>
    <xf numFmtId="164" fontId="0" fillId="0" borderId="47" xfId="0" applyNumberFormat="1" applyBorder="1" applyAlignment="1">
      <alignment horizontal="center" vertical="center"/>
    </xf>
    <xf numFmtId="0" fontId="16" fillId="0" borderId="56" xfId="0" applyFont="1" applyBorder="1"/>
    <xf numFmtId="0" fontId="16" fillId="0" borderId="43" xfId="0" applyFont="1" applyBorder="1"/>
    <xf numFmtId="0" fontId="16" fillId="0" borderId="57" xfId="0" applyFont="1" applyBorder="1"/>
    <xf numFmtId="164" fontId="16" fillId="0" borderId="48" xfId="0" applyNumberFormat="1" applyFont="1" applyBorder="1"/>
    <xf numFmtId="164" fontId="3" fillId="3" borderId="40" xfId="0" applyNumberFormat="1" applyFont="1" applyFill="1" applyBorder="1" applyAlignment="1" applyProtection="1">
      <alignment horizontal="center" vertical="center"/>
      <protection locked="0"/>
    </xf>
    <xf numFmtId="0" fontId="3" fillId="3" borderId="40" xfId="0" applyFont="1" applyFill="1" applyBorder="1" applyAlignment="1" applyProtection="1">
      <alignment horizontal="center" vertical="center"/>
      <protection locked="0"/>
    </xf>
    <xf numFmtId="0" fontId="34" fillId="15" borderId="13" xfId="0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vertical="center"/>
    </xf>
    <xf numFmtId="0" fontId="31" fillId="13" borderId="0" xfId="0" applyFont="1" applyFill="1"/>
    <xf numFmtId="0" fontId="0" fillId="13" borderId="0" xfId="0" applyFill="1" applyAlignment="1">
      <alignment horizontal="center" vertical="center"/>
    </xf>
    <xf numFmtId="0" fontId="16" fillId="13" borderId="3" xfId="0" applyFont="1" applyFill="1" applyBorder="1"/>
    <xf numFmtId="0" fontId="42" fillId="13" borderId="3" xfId="0" applyFont="1" applyFill="1" applyBorder="1"/>
    <xf numFmtId="0" fontId="29" fillId="0" borderId="56" xfId="0" applyFont="1" applyBorder="1" applyAlignment="1">
      <alignment horizontal="center" vertical="center"/>
    </xf>
    <xf numFmtId="0" fontId="43" fillId="14" borderId="5" xfId="0" applyFont="1" applyFill="1" applyBorder="1" applyAlignment="1">
      <alignment horizontal="center" vertical="center"/>
    </xf>
    <xf numFmtId="0" fontId="40" fillId="0" borderId="54" xfId="0" applyFont="1" applyBorder="1" applyAlignment="1">
      <alignment horizontal="left"/>
    </xf>
    <xf numFmtId="0" fontId="40" fillId="0" borderId="0" xfId="0" applyFont="1" applyAlignment="1">
      <alignment horizontal="left"/>
    </xf>
    <xf numFmtId="0" fontId="29" fillId="0" borderId="43" xfId="0" applyFont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0" fontId="40" fillId="0" borderId="54" xfId="0" applyFont="1" applyBorder="1"/>
    <xf numFmtId="0" fontId="40" fillId="0" borderId="0" xfId="0" applyFont="1" applyAlignment="1">
      <alignment horizontal="center" vertical="center"/>
    </xf>
    <xf numFmtId="0" fontId="40" fillId="0" borderId="2" xfId="0" applyFont="1" applyBorder="1"/>
    <xf numFmtId="0" fontId="29" fillId="0" borderId="57" xfId="0" applyFont="1" applyBorder="1" applyAlignment="1">
      <alignment horizontal="center" vertical="center"/>
    </xf>
    <xf numFmtId="0" fontId="44" fillId="0" borderId="57" xfId="0" applyFont="1" applyBorder="1" applyAlignment="1">
      <alignment horizontal="right" vertical="center"/>
    </xf>
    <xf numFmtId="0" fontId="40" fillId="13" borderId="58" xfId="0" applyFont="1" applyFill="1" applyBorder="1"/>
    <xf numFmtId="0" fontId="40" fillId="13" borderId="0" xfId="0" applyFont="1" applyFill="1"/>
    <xf numFmtId="0" fontId="45" fillId="13" borderId="0" xfId="0" applyFont="1" applyFill="1"/>
    <xf numFmtId="0" fontId="43" fillId="0" borderId="56" xfId="0" applyFont="1" applyBorder="1" applyAlignment="1">
      <alignment horizontal="center" vertical="center"/>
    </xf>
    <xf numFmtId="0" fontId="43" fillId="0" borderId="43" xfId="0" applyFont="1" applyBorder="1" applyAlignment="1">
      <alignment horizontal="center" vertical="center"/>
    </xf>
    <xf numFmtId="0" fontId="40" fillId="0" borderId="0" xfId="0" applyFont="1"/>
    <xf numFmtId="0" fontId="35" fillId="0" borderId="6" xfId="0" applyFont="1" applyBorder="1" applyAlignment="1">
      <alignment horizontal="right"/>
    </xf>
    <xf numFmtId="0" fontId="31" fillId="13" borderId="1" xfId="0" applyFont="1" applyFill="1" applyBorder="1"/>
    <xf numFmtId="0" fontId="40" fillId="13" borderId="1" xfId="0" applyFont="1" applyFill="1" applyBorder="1"/>
    <xf numFmtId="0" fontId="29" fillId="13" borderId="43" xfId="0" applyFont="1" applyFill="1" applyBorder="1" applyAlignment="1">
      <alignment horizontal="center" vertical="center"/>
    </xf>
    <xf numFmtId="0" fontId="45" fillId="13" borderId="3" xfId="0" applyFont="1" applyFill="1" applyBorder="1"/>
    <xf numFmtId="0" fontId="37" fillId="0" borderId="19" xfId="0" applyFont="1" applyBorder="1" applyAlignment="1">
      <alignment horizontal="center"/>
    </xf>
    <xf numFmtId="0" fontId="37" fillId="0" borderId="0" xfId="0" applyFont="1" applyAlignment="1">
      <alignment horizontal="center"/>
    </xf>
    <xf numFmtId="0" fontId="40" fillId="0" borderId="54" xfId="0" applyFont="1" applyBorder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43" fillId="14" borderId="3" xfId="0" applyFont="1" applyFill="1" applyBorder="1" applyAlignment="1">
      <alignment horizontal="center" vertical="center"/>
    </xf>
    <xf numFmtId="0" fontId="45" fillId="13" borderId="2" xfId="0" applyFont="1" applyFill="1" applyBorder="1"/>
    <xf numFmtId="0" fontId="0" fillId="0" borderId="2" xfId="0" applyBorder="1"/>
    <xf numFmtId="0" fontId="40" fillId="0" borderId="3" xfId="0" applyFont="1" applyBorder="1" applyAlignment="1">
      <alignment horizontal="center" vertical="center"/>
    </xf>
    <xf numFmtId="0" fontId="33" fillId="0" borderId="6" xfId="0" applyFont="1" applyBorder="1"/>
    <xf numFmtId="0" fontId="43" fillId="0" borderId="6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164" fontId="0" fillId="0" borderId="0" xfId="0" applyNumberFormat="1"/>
    <xf numFmtId="0" fontId="0" fillId="0" borderId="13" xfId="0" applyBorder="1"/>
    <xf numFmtId="164" fontId="0" fillId="0" borderId="59" xfId="0" applyNumberFormat="1" applyBorder="1"/>
    <xf numFmtId="0" fontId="21" fillId="0" borderId="0" xfId="0" applyFont="1" applyAlignment="1">
      <alignment horizontal="left" vertical="center"/>
    </xf>
    <xf numFmtId="1" fontId="0" fillId="0" borderId="0" xfId="0" applyNumberFormat="1" applyAlignment="1">
      <alignment horizontal="center"/>
    </xf>
    <xf numFmtId="0" fontId="28" fillId="0" borderId="0" xfId="0" applyFont="1"/>
    <xf numFmtId="1" fontId="0" fillId="0" borderId="62" xfId="0" applyNumberFormat="1" applyBorder="1" applyAlignment="1">
      <alignment horizontal="center"/>
    </xf>
    <xf numFmtId="0" fontId="13" fillId="0" borderId="62" xfId="0" applyFont="1" applyBorder="1" applyAlignment="1">
      <alignment horizontal="center"/>
    </xf>
    <xf numFmtId="0" fontId="13" fillId="0" borderId="62" xfId="0" applyFont="1" applyBorder="1"/>
    <xf numFmtId="0" fontId="13" fillId="0" borderId="0" xfId="0" applyFont="1"/>
    <xf numFmtId="0" fontId="20" fillId="0" borderId="64" xfId="0" applyFont="1" applyBorder="1" applyAlignment="1">
      <alignment horizontal="center" vertical="top"/>
    </xf>
    <xf numFmtId="0" fontId="4" fillId="0" borderId="64" xfId="0" applyFont="1" applyBorder="1" applyAlignment="1">
      <alignment vertical="top"/>
    </xf>
    <xf numFmtId="0" fontId="4" fillId="0" borderId="65" xfId="0" applyFont="1" applyBorder="1" applyAlignment="1">
      <alignment vertical="top"/>
    </xf>
    <xf numFmtId="0" fontId="20" fillId="0" borderId="0" xfId="0" applyFont="1" applyAlignment="1">
      <alignment horizontal="center" vertical="top"/>
    </xf>
    <xf numFmtId="1" fontId="0" fillId="0" borderId="61" xfId="0" applyNumberFormat="1" applyBorder="1" applyAlignment="1">
      <alignment horizontal="center"/>
    </xf>
    <xf numFmtId="0" fontId="20" fillId="0" borderId="62" xfId="0" applyFont="1" applyBorder="1" applyAlignment="1">
      <alignment horizontal="center"/>
    </xf>
    <xf numFmtId="0" fontId="9" fillId="0" borderId="42" xfId="0" applyFont="1" applyBorder="1" applyAlignment="1">
      <alignment horizontal="center" vertical="top"/>
    </xf>
    <xf numFmtId="164" fontId="17" fillId="0" borderId="64" xfId="0" applyNumberFormat="1" applyFont="1" applyBorder="1" applyAlignment="1">
      <alignment horizontal="center"/>
    </xf>
    <xf numFmtId="0" fontId="16" fillId="0" borderId="0" xfId="0" applyFont="1" applyAlignment="1">
      <alignment horizontal="right"/>
    </xf>
    <xf numFmtId="0" fontId="7" fillId="0" borderId="62" xfId="0" applyFont="1" applyBorder="1" applyAlignment="1">
      <alignment horizontal="center"/>
    </xf>
    <xf numFmtId="164" fontId="6" fillId="0" borderId="62" xfId="0" applyNumberFormat="1" applyFont="1" applyBorder="1" applyAlignment="1">
      <alignment horizontal="center"/>
    </xf>
    <xf numFmtId="0" fontId="0" fillId="0" borderId="62" xfId="0" applyBorder="1"/>
    <xf numFmtId="0" fontId="9" fillId="0" borderId="62" xfId="0" applyFont="1" applyBorder="1" applyAlignment="1">
      <alignment horizontal="center" vertical="center"/>
    </xf>
    <xf numFmtId="164" fontId="12" fillId="0" borderId="62" xfId="0" applyNumberFormat="1" applyFont="1" applyBorder="1" applyAlignment="1">
      <alignment horizontal="center" vertical="center"/>
    </xf>
    <xf numFmtId="0" fontId="0" fillId="0" borderId="66" xfId="0" applyBorder="1"/>
    <xf numFmtId="1" fontId="9" fillId="0" borderId="13" xfId="0" applyNumberFormat="1" applyFont="1" applyBorder="1" applyAlignment="1">
      <alignment horizontal="center" vertical="center" shrinkToFit="1"/>
    </xf>
    <xf numFmtId="0" fontId="9" fillId="0" borderId="0" xfId="0" applyFont="1" applyAlignment="1">
      <alignment shrinkToFit="1"/>
    </xf>
    <xf numFmtId="1" fontId="16" fillId="0" borderId="13" xfId="0" applyNumberFormat="1" applyFont="1" applyBorder="1" applyAlignment="1">
      <alignment horizontal="center"/>
    </xf>
    <xf numFmtId="0" fontId="4" fillId="0" borderId="0" xfId="0" applyFont="1"/>
    <xf numFmtId="0" fontId="47" fillId="0" borderId="0" xfId="0" applyFont="1"/>
    <xf numFmtId="0" fontId="4" fillId="17" borderId="40" xfId="0" applyFont="1" applyFill="1" applyBorder="1" applyAlignment="1">
      <alignment horizontal="center" vertical="center"/>
    </xf>
    <xf numFmtId="1" fontId="17" fillId="0" borderId="0" xfId="0" applyNumberFormat="1" applyFont="1" applyAlignment="1">
      <alignment horizontal="center"/>
    </xf>
    <xf numFmtId="4" fontId="24" fillId="0" borderId="0" xfId="0" applyNumberFormat="1" applyFont="1" applyAlignment="1">
      <alignment horizontal="center" shrinkToFit="1"/>
    </xf>
    <xf numFmtId="0" fontId="0" fillId="0" borderId="32" xfId="0" applyBorder="1"/>
    <xf numFmtId="0" fontId="0" fillId="0" borderId="24" xfId="0" applyBorder="1"/>
    <xf numFmtId="0" fontId="0" fillId="0" borderId="33" xfId="0" applyBorder="1"/>
    <xf numFmtId="0" fontId="0" fillId="0" borderId="26" xfId="0" applyBorder="1"/>
    <xf numFmtId="0" fontId="5" fillId="0" borderId="0" xfId="0" applyFont="1"/>
    <xf numFmtId="0" fontId="11" fillId="0" borderId="0" xfId="0" applyFont="1"/>
    <xf numFmtId="0" fontId="0" fillId="0" borderId="61" xfId="0" applyBorder="1"/>
    <xf numFmtId="0" fontId="9" fillId="0" borderId="13" xfId="0" applyFont="1" applyBorder="1" applyAlignment="1">
      <alignment vertical="top"/>
    </xf>
    <xf numFmtId="164" fontId="14" fillId="0" borderId="64" xfId="0" applyNumberFormat="1" applyFont="1" applyBorder="1" applyAlignment="1">
      <alignment horizontal="center"/>
    </xf>
    <xf numFmtId="0" fontId="7" fillId="0" borderId="62" xfId="0" applyFont="1" applyBorder="1" applyAlignment="1">
      <alignment horizontal="right"/>
    </xf>
    <xf numFmtId="164" fontId="6" fillId="0" borderId="0" xfId="0" applyNumberFormat="1" applyFont="1" applyAlignment="1">
      <alignment horizontal="center"/>
    </xf>
    <xf numFmtId="164" fontId="4" fillId="0" borderId="67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46" xfId="0" applyNumberFormat="1" applyBorder="1"/>
    <xf numFmtId="0" fontId="16" fillId="0" borderId="0" xfId="0" applyFont="1" applyAlignment="1">
      <alignment horizontal="center" vertical="center"/>
    </xf>
    <xf numFmtId="0" fontId="4" fillId="4" borderId="54" xfId="0" applyFont="1" applyFill="1" applyBorder="1" applyAlignment="1">
      <alignment shrinkToFit="1"/>
    </xf>
    <xf numFmtId="0" fontId="4" fillId="4" borderId="68" xfId="0" applyFont="1" applyFill="1" applyBorder="1" applyAlignment="1">
      <alignment shrinkToFit="1"/>
    </xf>
    <xf numFmtId="0" fontId="4" fillId="4" borderId="0" xfId="0" applyFont="1" applyFill="1" applyAlignment="1">
      <alignment shrinkToFit="1"/>
    </xf>
    <xf numFmtId="164" fontId="4" fillId="4" borderId="20" xfId="0" applyNumberFormat="1" applyFont="1" applyFill="1" applyBorder="1" applyAlignment="1">
      <alignment shrinkToFit="1"/>
    </xf>
    <xf numFmtId="164" fontId="4" fillId="0" borderId="0" xfId="0" applyNumberFormat="1" applyFont="1"/>
    <xf numFmtId="0" fontId="18" fillId="4" borderId="69" xfId="0" applyFont="1" applyFill="1" applyBorder="1" applyAlignment="1">
      <alignment horizontal="center" vertical="center" shrinkToFit="1"/>
    </xf>
    <xf numFmtId="0" fontId="19" fillId="4" borderId="70" xfId="0" applyFont="1" applyFill="1" applyBorder="1" applyAlignment="1">
      <alignment horizontal="center" vertical="center" shrinkToFit="1"/>
    </xf>
    <xf numFmtId="0" fontId="18" fillId="4" borderId="71" xfId="0" applyFont="1" applyFill="1" applyBorder="1" applyAlignment="1">
      <alignment horizontal="center" vertical="center" shrinkToFit="1"/>
    </xf>
    <xf numFmtId="0" fontId="18" fillId="4" borderId="72" xfId="0" applyFont="1" applyFill="1" applyBorder="1" applyAlignment="1">
      <alignment horizontal="center" vertical="center" shrinkToFit="1"/>
    </xf>
    <xf numFmtId="164" fontId="4" fillId="4" borderId="73" xfId="0" applyNumberFormat="1" applyFont="1" applyFill="1" applyBorder="1" applyAlignment="1">
      <alignment shrinkToFit="1"/>
    </xf>
    <xf numFmtId="164" fontId="16" fillId="4" borderId="69" xfId="0" applyNumberFormat="1" applyFont="1" applyFill="1" applyBorder="1" applyAlignment="1">
      <alignment horizontal="center" vertical="center" shrinkToFit="1"/>
    </xf>
    <xf numFmtId="164" fontId="16" fillId="4" borderId="72" xfId="0" applyNumberFormat="1" applyFont="1" applyFill="1" applyBorder="1" applyAlignment="1">
      <alignment horizontal="center" vertical="center" shrinkToFit="1"/>
    </xf>
    <xf numFmtId="164" fontId="16" fillId="4" borderId="71" xfId="0" applyNumberFormat="1" applyFont="1" applyFill="1" applyBorder="1" applyAlignment="1">
      <alignment horizontal="center" vertical="center" shrinkToFit="1"/>
    </xf>
    <xf numFmtId="164" fontId="16" fillId="4" borderId="73" xfId="0" applyNumberFormat="1" applyFont="1" applyFill="1" applyBorder="1" applyAlignment="1">
      <alignment shrinkToFit="1"/>
    </xf>
    <xf numFmtId="164" fontId="16" fillId="0" borderId="0" xfId="0" applyNumberFormat="1" applyFont="1"/>
    <xf numFmtId="0" fontId="18" fillId="4" borderId="74" xfId="0" applyFont="1" applyFill="1" applyBorder="1" applyAlignment="1">
      <alignment horizontal="center" vertical="center" shrinkToFit="1"/>
    </xf>
    <xf numFmtId="164" fontId="16" fillId="4" borderId="74" xfId="0" applyNumberFormat="1" applyFont="1" applyFill="1" applyBorder="1" applyAlignment="1">
      <alignment horizontal="center" vertical="center" shrinkToFit="1"/>
    </xf>
    <xf numFmtId="164" fontId="16" fillId="4" borderId="75" xfId="0" applyNumberFormat="1" applyFont="1" applyFill="1" applyBorder="1" applyAlignment="1">
      <alignment shrinkToFit="1"/>
    </xf>
    <xf numFmtId="0" fontId="15" fillId="0" borderId="0" xfId="0" applyFont="1" applyAlignment="1">
      <alignment horizontal="right"/>
    </xf>
    <xf numFmtId="164" fontId="16" fillId="0" borderId="0" xfId="0" applyNumberFormat="1" applyFont="1" applyAlignment="1">
      <alignment horizontal="center" vertical="center" shrinkToFit="1"/>
    </xf>
    <xf numFmtId="164" fontId="15" fillId="0" borderId="0" xfId="0" applyNumberFormat="1" applyFont="1" applyAlignment="1">
      <alignment horizontal="center" vertical="center" shrinkToFit="1"/>
    </xf>
    <xf numFmtId="164" fontId="15" fillId="4" borderId="40" xfId="0" applyNumberFormat="1" applyFont="1" applyFill="1" applyBorder="1" applyAlignment="1">
      <alignment shrinkToFit="1"/>
    </xf>
    <xf numFmtId="0" fontId="4" fillId="0" borderId="0" xfId="0" applyFont="1" applyAlignment="1">
      <alignment horizontal="center" vertical="center" shrinkToFit="1"/>
    </xf>
    <xf numFmtId="164" fontId="4" fillId="0" borderId="0" xfId="0" applyNumberFormat="1" applyFont="1" applyAlignment="1">
      <alignment shrinkToFit="1"/>
    </xf>
    <xf numFmtId="0" fontId="4" fillId="4" borderId="51" xfId="0" applyFont="1" applyFill="1" applyBorder="1" applyAlignment="1">
      <alignment horizontal="center" vertical="center" shrinkToFit="1"/>
    </xf>
    <xf numFmtId="0" fontId="4" fillId="4" borderId="76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shrinkToFit="1"/>
    </xf>
    <xf numFmtId="164" fontId="4" fillId="4" borderId="46" xfId="0" applyNumberFormat="1" applyFont="1" applyFill="1" applyBorder="1" applyAlignment="1">
      <alignment shrinkToFit="1"/>
    </xf>
    <xf numFmtId="0" fontId="18" fillId="4" borderId="77" xfId="0" applyFont="1" applyFill="1" applyBorder="1" applyAlignment="1">
      <alignment horizontal="center" vertical="center" shrinkToFit="1"/>
    </xf>
    <xf numFmtId="0" fontId="19" fillId="4" borderId="78" xfId="0" applyFont="1" applyFill="1" applyBorder="1" applyAlignment="1">
      <alignment horizontal="center" vertical="center" shrinkToFit="1"/>
    </xf>
    <xf numFmtId="0" fontId="18" fillId="4" borderId="78" xfId="0" applyFont="1" applyFill="1" applyBorder="1" applyAlignment="1">
      <alignment horizontal="center" vertical="center" shrinkToFit="1"/>
    </xf>
    <xf numFmtId="0" fontId="18" fillId="4" borderId="79" xfId="0" applyFont="1" applyFill="1" applyBorder="1" applyAlignment="1">
      <alignment horizontal="center" vertical="center" shrinkToFit="1"/>
    </xf>
    <xf numFmtId="0" fontId="19" fillId="4" borderId="79" xfId="0" applyFont="1" applyFill="1" applyBorder="1" applyAlignment="1">
      <alignment horizontal="center" vertical="center" shrinkToFit="1"/>
    </xf>
    <xf numFmtId="0" fontId="4" fillId="4" borderId="80" xfId="0" applyFont="1" applyFill="1" applyBorder="1" applyAlignment="1">
      <alignment horizontal="center" vertical="center" shrinkToFit="1"/>
    </xf>
    <xf numFmtId="0" fontId="18" fillId="4" borderId="81" xfId="0" applyFont="1" applyFill="1" applyBorder="1" applyAlignment="1">
      <alignment horizontal="center" vertical="center" shrinkToFit="1"/>
    </xf>
    <xf numFmtId="0" fontId="18" fillId="4" borderId="70" xfId="0" applyFont="1" applyFill="1" applyBorder="1" applyAlignment="1">
      <alignment horizontal="center" vertical="center" shrinkToFit="1"/>
    </xf>
    <xf numFmtId="0" fontId="19" fillId="4" borderId="72" xfId="0" applyFont="1" applyFill="1" applyBorder="1" applyAlignment="1">
      <alignment horizontal="center" vertical="center" shrinkToFit="1"/>
    </xf>
    <xf numFmtId="0" fontId="4" fillId="0" borderId="0" xfId="0" applyFont="1" applyAlignment="1">
      <alignment shrinkToFit="1"/>
    </xf>
    <xf numFmtId="0" fontId="4" fillId="5" borderId="51" xfId="0" applyFont="1" applyFill="1" applyBorder="1" applyAlignment="1">
      <alignment horizontal="center" vertical="center" shrinkToFit="1"/>
    </xf>
    <xf numFmtId="0" fontId="4" fillId="5" borderId="76" xfId="0" applyFont="1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shrinkToFit="1"/>
    </xf>
    <xf numFmtId="164" fontId="4" fillId="5" borderId="46" xfId="0" applyNumberFormat="1" applyFont="1" applyFill="1" applyBorder="1" applyAlignment="1">
      <alignment shrinkToFit="1"/>
    </xf>
    <xf numFmtId="0" fontId="18" fillId="0" borderId="82" xfId="0" applyFont="1" applyBorder="1" applyAlignment="1">
      <alignment horizontal="center" vertical="center" shrinkToFit="1"/>
    </xf>
    <xf numFmtId="0" fontId="19" fillId="0" borderId="78" xfId="0" applyFont="1" applyBorder="1" applyAlignment="1">
      <alignment horizontal="center" vertical="center" shrinkToFit="1"/>
    </xf>
    <xf numFmtId="0" fontId="18" fillId="0" borderId="83" xfId="0" applyFont="1" applyBorder="1" applyAlignment="1">
      <alignment horizontal="center" vertical="center" shrinkToFit="1"/>
    </xf>
    <xf numFmtId="0" fontId="4" fillId="5" borderId="80" xfId="0" applyFont="1" applyFill="1" applyBorder="1" applyAlignment="1">
      <alignment horizontal="center" vertical="center" shrinkToFit="1"/>
    </xf>
    <xf numFmtId="164" fontId="16" fillId="5" borderId="84" xfId="0" applyNumberFormat="1" applyFont="1" applyFill="1" applyBorder="1" applyAlignment="1">
      <alignment shrinkToFit="1"/>
    </xf>
    <xf numFmtId="0" fontId="18" fillId="0" borderId="77" xfId="0" applyFont="1" applyBorder="1" applyAlignment="1">
      <alignment horizontal="center" vertical="center" shrinkToFit="1"/>
    </xf>
    <xf numFmtId="0" fontId="18" fillId="0" borderId="78" xfId="0" applyFont="1" applyBorder="1" applyAlignment="1">
      <alignment horizontal="center" vertical="center" shrinkToFit="1"/>
    </xf>
    <xf numFmtId="164" fontId="4" fillId="5" borderId="84" xfId="0" applyNumberFormat="1" applyFont="1" applyFill="1" applyBorder="1" applyAlignment="1">
      <alignment shrinkToFit="1"/>
    </xf>
    <xf numFmtId="164" fontId="15" fillId="5" borderId="40" xfId="0" applyNumberFormat="1" applyFont="1" applyFill="1" applyBorder="1" applyAlignment="1">
      <alignment shrinkToFit="1"/>
    </xf>
    <xf numFmtId="0" fontId="4" fillId="0" borderId="51" xfId="0" applyFont="1" applyBorder="1" applyAlignment="1">
      <alignment shrinkToFit="1"/>
    </xf>
    <xf numFmtId="0" fontId="4" fillId="0" borderId="76" xfId="0" applyFont="1" applyBorder="1" applyAlignment="1">
      <alignment shrinkToFit="1"/>
    </xf>
    <xf numFmtId="0" fontId="4" fillId="0" borderId="85" xfId="0" applyFont="1" applyBorder="1" applyAlignment="1">
      <alignment shrinkToFit="1"/>
    </xf>
    <xf numFmtId="0" fontId="18" fillId="0" borderId="79" xfId="0" applyFont="1" applyBorder="1" applyAlignment="1">
      <alignment horizontal="center" vertical="center" shrinkToFit="1"/>
    </xf>
    <xf numFmtId="0" fontId="19" fillId="0" borderId="79" xfId="0" applyFont="1" applyBorder="1" applyAlignment="1">
      <alignment horizontal="center" vertical="center" shrinkToFit="1"/>
    </xf>
    <xf numFmtId="164" fontId="4" fillId="5" borderId="80" xfId="0" applyNumberFormat="1" applyFont="1" applyFill="1" applyBorder="1" applyAlignment="1">
      <alignment shrinkToFit="1"/>
    </xf>
    <xf numFmtId="0" fontId="18" fillId="0" borderId="81" xfId="0" applyFont="1" applyBorder="1" applyAlignment="1">
      <alignment horizontal="center" vertical="center" shrinkToFit="1"/>
    </xf>
    <xf numFmtId="0" fontId="19" fillId="0" borderId="72" xfId="0" applyFont="1" applyBorder="1" applyAlignment="1">
      <alignment horizontal="center" vertical="center" shrinkToFit="1"/>
    </xf>
    <xf numFmtId="0" fontId="18" fillId="0" borderId="70" xfId="0" applyFont="1" applyBorder="1" applyAlignment="1">
      <alignment horizontal="center" vertical="center" shrinkToFit="1"/>
    </xf>
    <xf numFmtId="0" fontId="19" fillId="0" borderId="70" xfId="0" applyFont="1" applyBorder="1" applyAlignment="1">
      <alignment horizontal="center" vertical="center" shrinkToFit="1"/>
    </xf>
    <xf numFmtId="0" fontId="18" fillId="0" borderId="72" xfId="0" applyFont="1" applyBorder="1" applyAlignment="1">
      <alignment horizontal="center" vertical="center" shrinkToFit="1"/>
    </xf>
    <xf numFmtId="164" fontId="4" fillId="5" borderId="73" xfId="0" applyNumberFormat="1" applyFont="1" applyFill="1" applyBorder="1" applyAlignment="1">
      <alignment shrinkToFit="1"/>
    </xf>
    <xf numFmtId="164" fontId="16" fillId="5" borderId="86" xfId="0" applyNumberFormat="1" applyFont="1" applyFill="1" applyBorder="1" applyAlignment="1">
      <alignment shrinkToFit="1"/>
    </xf>
    <xf numFmtId="0" fontId="15" fillId="0" borderId="0" xfId="0" applyFont="1" applyAlignment="1">
      <alignment horizontal="center" vertical="center"/>
    </xf>
    <xf numFmtId="164" fontId="15" fillId="5" borderId="44" xfId="0" applyNumberFormat="1" applyFont="1" applyFill="1" applyBorder="1"/>
    <xf numFmtId="0" fontId="0" fillId="0" borderId="59" xfId="0" applyBorder="1"/>
    <xf numFmtId="0" fontId="5" fillId="0" borderId="59" xfId="0" applyFont="1" applyBorder="1"/>
    <xf numFmtId="0" fontId="0" fillId="0" borderId="64" xfId="0" applyBorder="1"/>
    <xf numFmtId="14" fontId="0" fillId="0" borderId="0" xfId="0" applyNumberFormat="1"/>
    <xf numFmtId="164" fontId="48" fillId="0" borderId="0" xfId="0" applyNumberFormat="1" applyFont="1"/>
    <xf numFmtId="164" fontId="48" fillId="0" borderId="0" xfId="0" applyNumberFormat="1" applyFont="1" applyAlignment="1">
      <alignment horizontal="center"/>
    </xf>
    <xf numFmtId="0" fontId="49" fillId="15" borderId="13" xfId="0" applyFont="1" applyFill="1" applyBorder="1" applyProtection="1">
      <protection locked="0"/>
    </xf>
    <xf numFmtId="0" fontId="43" fillId="0" borderId="126" xfId="0" applyFont="1" applyBorder="1" applyAlignment="1">
      <alignment horizontal="center" vertical="center"/>
    </xf>
    <xf numFmtId="0" fontId="16" fillId="0" borderId="126" xfId="0" applyFont="1" applyBorder="1"/>
    <xf numFmtId="0" fontId="43" fillId="0" borderId="5" xfId="0" applyFont="1" applyBorder="1" applyAlignment="1">
      <alignment horizontal="center" vertical="center"/>
    </xf>
    <xf numFmtId="0" fontId="40" fillId="14" borderId="5" xfId="0" applyFont="1" applyFill="1" applyBorder="1" applyAlignment="1">
      <alignment horizontal="center" vertical="center"/>
    </xf>
    <xf numFmtId="0" fontId="40" fillId="14" borderId="3" xfId="0" applyFont="1" applyFill="1" applyBorder="1" applyAlignment="1">
      <alignment horizontal="center" vertical="center"/>
    </xf>
    <xf numFmtId="0" fontId="52" fillId="0" borderId="13" xfId="0" applyFont="1" applyBorder="1"/>
    <xf numFmtId="0" fontId="35" fillId="0" borderId="3" xfId="0" applyFont="1" applyBorder="1" applyAlignment="1">
      <alignment horizontal="right"/>
    </xf>
    <xf numFmtId="0" fontId="0" fillId="8" borderId="0" xfId="0" applyFill="1" applyAlignment="1" applyProtection="1">
      <alignment horizontal="center"/>
      <protection locked="0"/>
    </xf>
    <xf numFmtId="0" fontId="0" fillId="8" borderId="0" xfId="0" applyFill="1" applyAlignment="1" applyProtection="1">
      <alignment horizontal="center" vertical="center"/>
      <protection locked="0"/>
    </xf>
    <xf numFmtId="164" fontId="0" fillId="7" borderId="0" xfId="0" applyNumberFormat="1" applyFill="1" applyAlignment="1">
      <alignment horizontal="center"/>
    </xf>
    <xf numFmtId="0" fontId="0" fillId="9" borderId="0" xfId="0" applyFill="1" applyAlignment="1" applyProtection="1">
      <alignment horizontal="center"/>
      <protection locked="0"/>
    </xf>
    <xf numFmtId="0" fontId="0" fillId="9" borderId="0" xfId="0" applyFill="1" applyAlignment="1" applyProtection="1">
      <alignment horizontal="center" vertical="center"/>
      <protection locked="0"/>
    </xf>
    <xf numFmtId="164" fontId="0" fillId="12" borderId="0" xfId="0" applyNumberFormat="1" applyFill="1" applyAlignment="1">
      <alignment horizontal="center"/>
    </xf>
    <xf numFmtId="0" fontId="0" fillId="2" borderId="127" xfId="0" applyFill="1" applyBorder="1" applyAlignment="1">
      <alignment horizontal="center"/>
    </xf>
    <xf numFmtId="164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/>
    </xf>
    <xf numFmtId="164" fontId="16" fillId="4" borderId="47" xfId="0" applyNumberFormat="1" applyFont="1" applyFill="1" applyBorder="1" applyAlignment="1">
      <alignment shrinkToFit="1"/>
    </xf>
    <xf numFmtId="164" fontId="53" fillId="4" borderId="85" xfId="0" applyNumberFormat="1" applyFont="1" applyFill="1" applyBorder="1" applyAlignment="1">
      <alignment horizontal="center" vertical="center" shrinkToFit="1"/>
    </xf>
    <xf numFmtId="164" fontId="15" fillId="4" borderId="44" xfId="0" applyNumberFormat="1" applyFont="1" applyFill="1" applyBorder="1" applyAlignment="1">
      <alignment shrinkToFit="1"/>
    </xf>
    <xf numFmtId="164" fontId="16" fillId="4" borderId="1" xfId="0" applyNumberFormat="1" applyFont="1" applyFill="1" applyBorder="1" applyAlignment="1">
      <alignment horizontal="center" vertical="center" shrinkToFit="1"/>
    </xf>
    <xf numFmtId="164" fontId="16" fillId="4" borderId="112" xfId="0" applyNumberFormat="1" applyFont="1" applyFill="1" applyBorder="1" applyAlignment="1">
      <alignment shrinkToFit="1"/>
    </xf>
    <xf numFmtId="164" fontId="16" fillId="4" borderId="128" xfId="0" applyNumberFormat="1" applyFont="1" applyFill="1" applyBorder="1" applyAlignment="1">
      <alignment horizontal="center" vertical="center" shrinkToFit="1"/>
    </xf>
    <xf numFmtId="164" fontId="16" fillId="4" borderId="2" xfId="0" applyNumberFormat="1" applyFont="1" applyFill="1" applyBorder="1" applyAlignment="1">
      <alignment horizontal="center" vertical="center" shrinkToFit="1"/>
    </xf>
    <xf numFmtId="0" fontId="4" fillId="0" borderId="62" xfId="0" applyFont="1" applyBorder="1"/>
    <xf numFmtId="164" fontId="16" fillId="4" borderId="129" xfId="0" applyNumberFormat="1" applyFont="1" applyFill="1" applyBorder="1" applyAlignment="1">
      <alignment horizontal="center" vertical="center" shrinkToFit="1"/>
    </xf>
    <xf numFmtId="164" fontId="16" fillId="4" borderId="130" xfId="0" applyNumberFormat="1" applyFont="1" applyFill="1" applyBorder="1" applyAlignment="1">
      <alignment horizontal="center" vertical="center" shrinkToFit="1"/>
    </xf>
    <xf numFmtId="0" fontId="55" fillId="15" borderId="13" xfId="0" applyFont="1" applyFill="1" applyBorder="1" applyProtection="1">
      <protection locked="0"/>
    </xf>
    <xf numFmtId="0" fontId="7" fillId="0" borderId="131" xfId="0" applyFont="1" applyBorder="1" applyAlignment="1">
      <alignment horizontal="center"/>
    </xf>
    <xf numFmtId="0" fontId="7" fillId="0" borderId="132" xfId="0" applyFont="1" applyBorder="1" applyAlignment="1">
      <alignment horizontal="center"/>
    </xf>
    <xf numFmtId="0" fontId="7" fillId="21" borderId="44" xfId="0" applyFont="1" applyFill="1" applyBorder="1" applyAlignment="1">
      <alignment horizontal="center"/>
    </xf>
    <xf numFmtId="0" fontId="16" fillId="21" borderId="0" xfId="0" applyFont="1" applyFill="1" applyAlignment="1">
      <alignment horizontal="center"/>
    </xf>
    <xf numFmtId="0" fontId="7" fillId="21" borderId="0" xfId="0" applyFont="1" applyFill="1" applyAlignment="1">
      <alignment horizontal="center" vertical="center"/>
    </xf>
    <xf numFmtId="0" fontId="7" fillId="21" borderId="132" xfId="0" applyFont="1" applyFill="1" applyBorder="1" applyAlignment="1">
      <alignment horizontal="center"/>
    </xf>
    <xf numFmtId="0" fontId="56" fillId="0" borderId="0" xfId="0" applyFont="1" applyAlignment="1">
      <alignment horizontal="center"/>
    </xf>
    <xf numFmtId="0" fontId="56" fillId="9" borderId="9" xfId="0" applyFont="1" applyFill="1" applyBorder="1" applyAlignment="1" applyProtection="1">
      <alignment horizontal="center"/>
      <protection locked="0"/>
    </xf>
    <xf numFmtId="0" fontId="57" fillId="0" borderId="77" xfId="0" applyFont="1" applyBorder="1" applyAlignment="1">
      <alignment horizontal="center" vertical="center" shrinkToFit="1"/>
    </xf>
    <xf numFmtId="0" fontId="0" fillId="22" borderId="13" xfId="0" applyFill="1" applyBorder="1"/>
    <xf numFmtId="0" fontId="0" fillId="0" borderId="13" xfId="0" applyBorder="1" applyAlignment="1">
      <alignment horizontal="right"/>
    </xf>
    <xf numFmtId="0" fontId="0" fillId="22" borderId="13" xfId="0" applyFill="1" applyBorder="1" applyAlignment="1">
      <alignment horizontal="right"/>
    </xf>
    <xf numFmtId="43" fontId="59" fillId="0" borderId="13" xfId="2" applyFont="1" applyBorder="1"/>
    <xf numFmtId="43" fontId="0" fillId="0" borderId="13" xfId="2" applyFont="1" applyBorder="1"/>
    <xf numFmtId="0" fontId="56" fillId="0" borderId="0" xfId="0" applyFont="1"/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50" fillId="13" borderId="58" xfId="0" applyFont="1" applyFill="1" applyBorder="1" applyAlignment="1">
      <alignment horizontal="center" vertical="center" wrapText="1"/>
    </xf>
    <xf numFmtId="0" fontId="40" fillId="0" borderId="54" xfId="0" applyFont="1" applyBorder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40" fillId="0" borderId="43" xfId="0" applyFont="1" applyBorder="1" applyAlignment="1">
      <alignment horizontal="left" vertical="center"/>
    </xf>
    <xf numFmtId="0" fontId="40" fillId="0" borderId="5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 wrapText="1"/>
    </xf>
    <xf numFmtId="0" fontId="40" fillId="0" borderId="54" xfId="0" applyFont="1" applyBorder="1" applyAlignment="1">
      <alignment horizontal="left" wrapText="1"/>
    </xf>
    <xf numFmtId="0" fontId="40" fillId="0" borderId="0" xfId="0" applyFont="1" applyAlignment="1">
      <alignment horizontal="left" wrapText="1"/>
    </xf>
    <xf numFmtId="0" fontId="40" fillId="0" borderId="51" xfId="0" applyFont="1" applyBorder="1" applyAlignment="1">
      <alignment horizontal="left"/>
    </xf>
    <xf numFmtId="0" fontId="40" fillId="0" borderId="1" xfId="0" applyFont="1" applyBorder="1" applyAlignment="1">
      <alignment horizontal="left"/>
    </xf>
    <xf numFmtId="0" fontId="40" fillId="0" borderId="54" xfId="0" applyFont="1" applyBorder="1" applyAlignment="1">
      <alignment horizontal="left"/>
    </xf>
    <xf numFmtId="0" fontId="40" fillId="0" borderId="0" xfId="0" applyFont="1" applyAlignment="1">
      <alignment horizontal="left"/>
    </xf>
    <xf numFmtId="0" fontId="41" fillId="0" borderId="0" xfId="0" applyFont="1" applyAlignment="1">
      <alignment horizontal="center" vertical="center" wrapText="1"/>
    </xf>
    <xf numFmtId="0" fontId="43" fillId="0" borderId="5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3" fillId="0" borderId="56" xfId="0" applyFont="1" applyBorder="1" applyAlignment="1">
      <alignment horizontal="center" vertical="center" wrapText="1"/>
    </xf>
    <xf numFmtId="0" fontId="0" fillId="2" borderId="87" xfId="0" applyFill="1" applyBorder="1" applyAlignment="1">
      <alignment horizontal="center"/>
    </xf>
    <xf numFmtId="0" fontId="0" fillId="2" borderId="88" xfId="0" applyFill="1" applyBorder="1" applyAlignment="1">
      <alignment horizontal="center"/>
    </xf>
    <xf numFmtId="0" fontId="0" fillId="2" borderId="89" xfId="0" applyFill="1" applyBorder="1" applyAlignment="1">
      <alignment horizontal="center"/>
    </xf>
    <xf numFmtId="164" fontId="2" fillId="0" borderId="46" xfId="0" applyNumberFormat="1" applyFont="1" applyBorder="1" applyAlignment="1">
      <alignment horizontal="center" vertical="center"/>
    </xf>
    <xf numFmtId="164" fontId="2" fillId="0" borderId="47" xfId="0" applyNumberFormat="1" applyFont="1" applyBorder="1" applyAlignment="1">
      <alignment horizontal="center" vertical="center"/>
    </xf>
    <xf numFmtId="0" fontId="0" fillId="7" borderId="87" xfId="0" applyFill="1" applyBorder="1" applyAlignment="1">
      <alignment horizontal="center"/>
    </xf>
    <xf numFmtId="0" fontId="0" fillId="7" borderId="88" xfId="0" applyFill="1" applyBorder="1" applyAlignment="1">
      <alignment horizontal="center"/>
    </xf>
    <xf numFmtId="0" fontId="0" fillId="7" borderId="89" xfId="0" applyFill="1" applyBorder="1" applyAlignment="1">
      <alignment horizontal="center"/>
    </xf>
    <xf numFmtId="0" fontId="0" fillId="12" borderId="87" xfId="0" applyFill="1" applyBorder="1" applyAlignment="1">
      <alignment horizontal="center"/>
    </xf>
    <xf numFmtId="0" fontId="0" fillId="12" borderId="88" xfId="0" applyFill="1" applyBorder="1" applyAlignment="1">
      <alignment horizontal="center"/>
    </xf>
    <xf numFmtId="0" fontId="0" fillId="12" borderId="89" xfId="0" applyFill="1" applyBorder="1" applyAlignment="1">
      <alignment horizontal="center"/>
    </xf>
    <xf numFmtId="164" fontId="23" fillId="0" borderId="46" xfId="0" applyNumberFormat="1" applyFont="1" applyBorder="1" applyAlignment="1">
      <alignment horizontal="center" vertical="center"/>
    </xf>
    <xf numFmtId="164" fontId="23" fillId="0" borderId="47" xfId="0" applyNumberFormat="1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3" fillId="3" borderId="0" xfId="0" applyFont="1" applyFill="1" applyAlignment="1" applyProtection="1">
      <alignment horizontal="left" vertical="top" wrapText="1"/>
      <protection locked="0"/>
    </xf>
    <xf numFmtId="164" fontId="14" fillId="0" borderId="46" xfId="0" applyNumberFormat="1" applyFont="1" applyBorder="1" applyAlignment="1">
      <alignment horizontal="center" vertical="center"/>
    </xf>
    <xf numFmtId="164" fontId="14" fillId="0" borderId="47" xfId="0" applyNumberFormat="1" applyFont="1" applyBorder="1" applyAlignment="1">
      <alignment horizontal="center" vertical="center"/>
    </xf>
    <xf numFmtId="4" fontId="0" fillId="18" borderId="13" xfId="0" applyNumberFormat="1" applyFill="1" applyBorder="1" applyAlignment="1">
      <alignment horizontal="center" shrinkToFit="1"/>
    </xf>
    <xf numFmtId="4" fontId="0" fillId="18" borderId="91" xfId="0" applyNumberFormat="1" applyFill="1" applyBorder="1" applyAlignment="1">
      <alignment horizontal="center" shrinkToFit="1"/>
    </xf>
    <xf numFmtId="165" fontId="0" fillId="11" borderId="42" xfId="0" applyNumberFormat="1" applyFill="1" applyBorder="1" applyAlignment="1">
      <alignment horizontal="center" shrinkToFit="1"/>
    </xf>
    <xf numFmtId="165" fontId="0" fillId="11" borderId="60" xfId="0" applyNumberFormat="1" applyFill="1" applyBorder="1" applyAlignment="1">
      <alignment horizontal="center" shrinkToFit="1"/>
    </xf>
    <xf numFmtId="4" fontId="0" fillId="11" borderId="90" xfId="0" applyNumberFormat="1" applyFill="1" applyBorder="1" applyAlignment="1">
      <alignment horizontal="center" shrinkToFit="1"/>
    </xf>
    <xf numFmtId="4" fontId="0" fillId="11" borderId="13" xfId="0" applyNumberFormat="1" applyFill="1" applyBorder="1" applyAlignment="1">
      <alignment horizontal="center" shrinkToFit="1"/>
    </xf>
    <xf numFmtId="0" fontId="0" fillId="0" borderId="0" xfId="0" applyAlignment="1">
      <alignment horizontal="center"/>
    </xf>
    <xf numFmtId="2" fontId="60" fillId="18" borderId="58" xfId="0" applyNumberFormat="1" applyFont="1" applyFill="1" applyBorder="1" applyAlignment="1">
      <alignment horizontal="center" wrapText="1" shrinkToFit="1"/>
    </xf>
    <xf numFmtId="2" fontId="54" fillId="18" borderId="58" xfId="0" applyNumberFormat="1" applyFont="1" applyFill="1" applyBorder="1" applyAlignment="1">
      <alignment horizontal="center" wrapText="1" shrinkToFit="1"/>
    </xf>
    <xf numFmtId="2" fontId="54" fillId="18" borderId="112" xfId="0" applyNumberFormat="1" applyFont="1" applyFill="1" applyBorder="1" applyAlignment="1">
      <alignment horizontal="center" wrapText="1" shrinkToFit="1"/>
    </xf>
    <xf numFmtId="0" fontId="0" fillId="15" borderId="0" xfId="0" applyFill="1" applyAlignment="1" applyProtection="1">
      <alignment horizontal="center"/>
      <protection locked="0"/>
    </xf>
    <xf numFmtId="0" fontId="17" fillId="17" borderId="100" xfId="0" applyFont="1" applyFill="1" applyBorder="1" applyAlignment="1">
      <alignment horizontal="center"/>
    </xf>
    <xf numFmtId="0" fontId="17" fillId="17" borderId="66" xfId="0" applyFont="1" applyFill="1" applyBorder="1" applyAlignment="1">
      <alignment horizontal="center"/>
    </xf>
    <xf numFmtId="0" fontId="17" fillId="17" borderId="101" xfId="0" applyFont="1" applyFill="1" applyBorder="1" applyAlignment="1">
      <alignment horizontal="center"/>
    </xf>
    <xf numFmtId="0" fontId="0" fillId="0" borderId="0" xfId="0" applyAlignment="1">
      <alignment horizontal="left"/>
    </xf>
    <xf numFmtId="4" fontId="0" fillId="11" borderId="91" xfId="0" applyNumberFormat="1" applyFill="1" applyBorder="1" applyAlignment="1">
      <alignment horizontal="center" shrinkToFit="1"/>
    </xf>
    <xf numFmtId="4" fontId="0" fillId="17" borderId="90" xfId="0" applyNumberFormat="1" applyFill="1" applyBorder="1" applyAlignment="1">
      <alignment horizontal="center" shrinkToFit="1"/>
    </xf>
    <xf numFmtId="4" fontId="0" fillId="17" borderId="42" xfId="0" applyNumberFormat="1" applyFill="1" applyBorder="1" applyAlignment="1">
      <alignment horizontal="center" shrinkToFit="1"/>
    </xf>
    <xf numFmtId="4" fontId="0" fillId="17" borderId="13" xfId="0" applyNumberFormat="1" applyFill="1" applyBorder="1" applyAlignment="1">
      <alignment horizontal="center" shrinkToFit="1"/>
    </xf>
    <xf numFmtId="4" fontId="0" fillId="17" borderId="91" xfId="0" applyNumberFormat="1" applyFill="1" applyBorder="1" applyAlignment="1">
      <alignment horizontal="center" shrinkToFit="1"/>
    </xf>
    <xf numFmtId="4" fontId="0" fillId="18" borderId="90" xfId="0" applyNumberFormat="1" applyFill="1" applyBorder="1" applyAlignment="1">
      <alignment horizontal="center" shrinkToFit="1"/>
    </xf>
    <xf numFmtId="4" fontId="24" fillId="17" borderId="111" xfId="0" applyNumberFormat="1" applyFont="1" applyFill="1" applyBorder="1" applyAlignment="1">
      <alignment horizontal="center" shrinkToFit="1"/>
    </xf>
    <xf numFmtId="4" fontId="24" fillId="17" borderId="113" xfId="0" applyNumberFormat="1" applyFont="1" applyFill="1" applyBorder="1" applyAlignment="1">
      <alignment horizontal="center" shrinkToFit="1"/>
    </xf>
    <xf numFmtId="4" fontId="24" fillId="11" borderId="111" xfId="0" applyNumberFormat="1" applyFont="1" applyFill="1" applyBorder="1" applyAlignment="1">
      <alignment horizontal="center" shrinkToFit="1"/>
    </xf>
    <xf numFmtId="4" fontId="24" fillId="11" borderId="113" xfId="0" applyNumberFormat="1" applyFont="1" applyFill="1" applyBorder="1" applyAlignment="1">
      <alignment horizontal="center" shrinkToFit="1"/>
    </xf>
    <xf numFmtId="4" fontId="24" fillId="6" borderId="58" xfId="0" applyNumberFormat="1" applyFont="1" applyFill="1" applyBorder="1" applyAlignment="1">
      <alignment horizontal="center" shrinkToFit="1"/>
    </xf>
    <xf numFmtId="4" fontId="24" fillId="6" borderId="112" xfId="0" applyNumberFormat="1" applyFont="1" applyFill="1" applyBorder="1" applyAlignment="1">
      <alignment horizontal="center" shrinkToFit="1"/>
    </xf>
    <xf numFmtId="4" fontId="24" fillId="18" borderId="111" xfId="0" applyNumberFormat="1" applyFont="1" applyFill="1" applyBorder="1" applyAlignment="1">
      <alignment horizontal="center" shrinkToFit="1"/>
    </xf>
    <xf numFmtId="4" fontId="24" fillId="18" borderId="58" xfId="0" applyNumberFormat="1" applyFont="1" applyFill="1" applyBorder="1" applyAlignment="1">
      <alignment horizontal="center" shrinkToFit="1"/>
    </xf>
    <xf numFmtId="4" fontId="24" fillId="6" borderId="111" xfId="0" applyNumberFormat="1" applyFont="1" applyFill="1" applyBorder="1" applyAlignment="1">
      <alignment horizontal="center" shrinkToFit="1"/>
    </xf>
    <xf numFmtId="4" fontId="24" fillId="18" borderId="113" xfId="0" applyNumberFormat="1" applyFont="1" applyFill="1" applyBorder="1" applyAlignment="1">
      <alignment horizontal="center" shrinkToFit="1"/>
    </xf>
    <xf numFmtId="165" fontId="0" fillId="18" borderId="42" xfId="0" applyNumberFormat="1" applyFill="1" applyBorder="1" applyAlignment="1">
      <alignment horizontal="center" shrinkToFit="1"/>
    </xf>
    <xf numFmtId="165" fontId="0" fillId="18" borderId="60" xfId="0" applyNumberFormat="1" applyFill="1" applyBorder="1" applyAlignment="1">
      <alignment horizontal="center" shrinkToFit="1"/>
    </xf>
    <xf numFmtId="0" fontId="24" fillId="0" borderId="62" xfId="0" applyFont="1" applyBorder="1" applyAlignment="1">
      <alignment horizontal="center"/>
    </xf>
    <xf numFmtId="0" fontId="24" fillId="0" borderId="0" xfId="0" applyFont="1" applyAlignment="1">
      <alignment horizontal="center"/>
    </xf>
    <xf numFmtId="1" fontId="17" fillId="0" borderId="111" xfId="0" applyNumberFormat="1" applyFont="1" applyBorder="1" applyAlignment="1">
      <alignment horizontal="center"/>
    </xf>
    <xf numFmtId="1" fontId="17" fillId="0" borderId="58" xfId="0" applyNumberFormat="1" applyFont="1" applyBorder="1" applyAlignment="1">
      <alignment horizontal="center"/>
    </xf>
    <xf numFmtId="1" fontId="17" fillId="0" borderId="112" xfId="0" applyNumberFormat="1" applyFont="1" applyBorder="1" applyAlignment="1">
      <alignment horizontal="center"/>
    </xf>
    <xf numFmtId="0" fontId="0" fillId="0" borderId="13" xfId="0" applyBorder="1" applyAlignment="1">
      <alignment horizontal="left" vertical="center" shrinkToFit="1"/>
    </xf>
    <xf numFmtId="0" fontId="0" fillId="0" borderId="42" xfId="0" applyBorder="1" applyAlignment="1">
      <alignment horizontal="left" vertical="center" shrinkToFit="1"/>
    </xf>
    <xf numFmtId="9" fontId="25" fillId="0" borderId="92" xfId="0" applyNumberFormat="1" applyFont="1" applyBorder="1" applyAlignment="1">
      <alignment horizontal="center" vertical="center"/>
    </xf>
    <xf numFmtId="9" fontId="25" fillId="0" borderId="9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64" fontId="26" fillId="0" borderId="42" xfId="0" applyNumberFormat="1" applyFont="1" applyBorder="1" applyAlignment="1">
      <alignment horizontal="center" vertical="center"/>
    </xf>
    <xf numFmtId="164" fontId="26" fillId="0" borderId="6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0" fillId="0" borderId="37" xfId="0" applyFont="1" applyBorder="1" applyAlignment="1">
      <alignment horizontal="center" vertical="top"/>
    </xf>
    <xf numFmtId="0" fontId="20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 wrapText="1"/>
    </xf>
    <xf numFmtId="0" fontId="9" fillId="0" borderId="33" xfId="0" applyFont="1" applyBorder="1" applyAlignment="1">
      <alignment horizontal="left" vertical="top" wrapText="1"/>
    </xf>
    <xf numFmtId="0" fontId="9" fillId="0" borderId="62" xfId="0" applyFont="1" applyBorder="1" applyAlignment="1">
      <alignment horizontal="left" vertical="top" wrapText="1"/>
    </xf>
    <xf numFmtId="0" fontId="9" fillId="0" borderId="63" xfId="0" applyFont="1" applyBorder="1" applyAlignment="1">
      <alignment horizontal="left" vertical="top" wrapText="1"/>
    </xf>
    <xf numFmtId="0" fontId="17" fillId="0" borderId="99" xfId="0" applyFont="1" applyBorder="1" applyAlignment="1">
      <alignment horizontal="center" vertical="center"/>
    </xf>
    <xf numFmtId="0" fontId="16" fillId="0" borderId="64" xfId="0" applyFont="1" applyBorder="1" applyAlignment="1">
      <alignment horizontal="right"/>
    </xf>
    <xf numFmtId="164" fontId="3" fillId="0" borderId="64" xfId="0" applyNumberFormat="1" applyFont="1" applyBorder="1" applyAlignment="1">
      <alignment horizontal="center"/>
    </xf>
    <xf numFmtId="0" fontId="36" fillId="19" borderId="99" xfId="0" applyFont="1" applyFill="1" applyBorder="1" applyAlignment="1">
      <alignment horizontal="center" wrapText="1"/>
    </xf>
    <xf numFmtId="0" fontId="9" fillId="0" borderId="42" xfId="0" applyFont="1" applyBorder="1" applyAlignment="1">
      <alignment horizontal="center" vertical="top"/>
    </xf>
    <xf numFmtId="0" fontId="9" fillId="0" borderId="59" xfId="0" applyFont="1" applyBorder="1" applyAlignment="1">
      <alignment horizontal="center" vertical="top"/>
    </xf>
    <xf numFmtId="0" fontId="9" fillId="0" borderId="60" xfId="0" applyFont="1" applyBorder="1" applyAlignment="1">
      <alignment horizontal="center" vertical="top"/>
    </xf>
    <xf numFmtId="0" fontId="20" fillId="0" borderId="59" xfId="0" applyFont="1" applyBorder="1" applyAlignment="1">
      <alignment horizontal="center" vertical="top"/>
    </xf>
    <xf numFmtId="0" fontId="20" fillId="0" borderId="60" xfId="0" applyFont="1" applyBorder="1" applyAlignment="1">
      <alignment horizontal="center" vertical="top"/>
    </xf>
    <xf numFmtId="0" fontId="1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51" fillId="0" borderId="0" xfId="0" applyFont="1" applyAlignment="1">
      <alignment horizontal="center" vertical="center" wrapText="1"/>
    </xf>
    <xf numFmtId="0" fontId="9" fillId="17" borderId="90" xfId="0" applyFont="1" applyFill="1" applyBorder="1" applyAlignment="1">
      <alignment horizontal="center" shrinkToFit="1"/>
    </xf>
    <xf numFmtId="0" fontId="9" fillId="17" borderId="13" xfId="0" applyFont="1" applyFill="1" applyBorder="1" applyAlignment="1">
      <alignment horizontal="center" shrinkToFit="1"/>
    </xf>
    <xf numFmtId="164" fontId="12" fillId="0" borderId="85" xfId="0" applyNumberFormat="1" applyFont="1" applyBorder="1" applyAlignment="1">
      <alignment horizontal="center" vertical="center"/>
    </xf>
    <xf numFmtId="164" fontId="12" fillId="0" borderId="46" xfId="0" applyNumberFormat="1" applyFont="1" applyBorder="1" applyAlignment="1">
      <alignment horizontal="center" vertical="center"/>
    </xf>
    <xf numFmtId="164" fontId="12" fillId="0" borderId="61" xfId="0" applyNumberFormat="1" applyFont="1" applyBorder="1" applyAlignment="1">
      <alignment horizontal="center" vertical="center"/>
    </xf>
    <xf numFmtId="164" fontId="12" fillId="0" borderId="94" xfId="0" applyNumberFormat="1" applyFont="1" applyBorder="1" applyAlignment="1">
      <alignment horizontal="center" vertical="center"/>
    </xf>
    <xf numFmtId="9" fontId="25" fillId="0" borderId="42" xfId="0" applyNumberFormat="1" applyFont="1" applyBorder="1" applyAlignment="1">
      <alignment horizontal="center" vertical="center"/>
    </xf>
    <xf numFmtId="9" fontId="25" fillId="0" borderId="60" xfId="0" applyNumberFormat="1" applyFont="1" applyBorder="1" applyAlignment="1">
      <alignment horizontal="center" vertical="center"/>
    </xf>
    <xf numFmtId="164" fontId="25" fillId="0" borderId="95" xfId="0" applyNumberFormat="1" applyFont="1" applyBorder="1" applyAlignment="1">
      <alignment horizontal="center" vertical="center"/>
    </xf>
    <xf numFmtId="164" fontId="25" fillId="0" borderId="96" xfId="0" applyNumberFormat="1" applyFont="1" applyBorder="1" applyAlignment="1">
      <alignment horizontal="center" vertical="center"/>
    </xf>
    <xf numFmtId="164" fontId="12" fillId="0" borderId="95" xfId="0" applyNumberFormat="1" applyFont="1" applyBorder="1" applyAlignment="1">
      <alignment horizontal="center" vertical="center"/>
    </xf>
    <xf numFmtId="164" fontId="12" fillId="0" borderId="97" xfId="0" applyNumberFormat="1" applyFont="1" applyBorder="1" applyAlignment="1">
      <alignment horizontal="center" vertical="center"/>
    </xf>
    <xf numFmtId="0" fontId="9" fillId="11" borderId="90" xfId="0" applyFont="1" applyFill="1" applyBorder="1" applyAlignment="1">
      <alignment horizontal="center" shrinkToFit="1"/>
    </xf>
    <xf numFmtId="0" fontId="9" fillId="11" borderId="13" xfId="0" applyFont="1" applyFill="1" applyBorder="1" applyAlignment="1">
      <alignment horizontal="center" shrinkToFit="1"/>
    </xf>
    <xf numFmtId="0" fontId="9" fillId="11" borderId="91" xfId="0" applyFont="1" applyFill="1" applyBorder="1" applyAlignment="1">
      <alignment horizontal="center" shrinkToFit="1"/>
    </xf>
    <xf numFmtId="0" fontId="9" fillId="17" borderId="91" xfId="0" applyFont="1" applyFill="1" applyBorder="1" applyAlignment="1">
      <alignment horizontal="center" shrinkToFit="1"/>
    </xf>
    <xf numFmtId="0" fontId="17" fillId="11" borderId="100" xfId="0" applyFont="1" applyFill="1" applyBorder="1" applyAlignment="1">
      <alignment horizontal="center"/>
    </xf>
    <xf numFmtId="0" fontId="17" fillId="11" borderId="66" xfId="0" applyFont="1" applyFill="1" applyBorder="1" applyAlignment="1">
      <alignment horizontal="center"/>
    </xf>
    <xf numFmtId="0" fontId="17" fillId="11" borderId="101" xfId="0" applyFont="1" applyFill="1" applyBorder="1" applyAlignment="1">
      <alignment horizontal="center"/>
    </xf>
    <xf numFmtId="164" fontId="12" fillId="0" borderId="102" xfId="0" applyNumberFormat="1" applyFont="1" applyBorder="1" applyAlignment="1">
      <alignment horizontal="center" vertical="center"/>
    </xf>
    <xf numFmtId="164" fontId="12" fillId="0" borderId="103" xfId="0" applyNumberFormat="1" applyFont="1" applyBorder="1" applyAlignment="1">
      <alignment horizontal="center" vertical="center"/>
    </xf>
    <xf numFmtId="164" fontId="12" fillId="0" borderId="104" xfId="0" applyNumberFormat="1" applyFont="1" applyBorder="1" applyAlignment="1">
      <alignment horizontal="center" vertical="center"/>
    </xf>
    <xf numFmtId="164" fontId="12" fillId="0" borderId="105" xfId="0" applyNumberFormat="1" applyFont="1" applyBorder="1" applyAlignment="1">
      <alignment horizontal="center" vertical="center"/>
    </xf>
    <xf numFmtId="164" fontId="26" fillId="0" borderId="102" xfId="0" applyNumberFormat="1" applyFont="1" applyBorder="1" applyAlignment="1">
      <alignment horizontal="center" vertical="center"/>
    </xf>
    <xf numFmtId="164" fontId="26" fillId="0" borderId="65" xfId="0" applyNumberFormat="1" applyFont="1" applyBorder="1" applyAlignment="1">
      <alignment horizontal="center" vertical="center"/>
    </xf>
    <xf numFmtId="164" fontId="26" fillId="0" borderId="106" xfId="0" applyNumberFormat="1" applyFont="1" applyBorder="1" applyAlignment="1">
      <alignment horizontal="center" vertical="center"/>
    </xf>
    <xf numFmtId="164" fontId="26" fillId="0" borderId="107" xfId="0" applyNumberFormat="1" applyFont="1" applyBorder="1" applyAlignment="1">
      <alignment horizontal="center" vertical="center"/>
    </xf>
    <xf numFmtId="0" fontId="9" fillId="18" borderId="13" xfId="0" applyFont="1" applyFill="1" applyBorder="1" applyAlignment="1">
      <alignment horizontal="center" shrinkToFit="1"/>
    </xf>
    <xf numFmtId="0" fontId="9" fillId="18" borderId="91" xfId="0" applyFont="1" applyFill="1" applyBorder="1" applyAlignment="1">
      <alignment horizontal="center" shrinkToFit="1"/>
    </xf>
    <xf numFmtId="0" fontId="40" fillId="0" borderId="13" xfId="0" applyFont="1" applyBorder="1" applyAlignment="1">
      <alignment horizontal="left" vertical="center" shrinkToFit="1"/>
    </xf>
    <xf numFmtId="0" fontId="40" fillId="0" borderId="42" xfId="0" applyFont="1" applyBorder="1" applyAlignment="1">
      <alignment horizontal="left" vertical="center" shrinkToFit="1"/>
    </xf>
    <xf numFmtId="0" fontId="20" fillId="0" borderId="45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98" xfId="0" applyFont="1" applyBorder="1" applyAlignment="1">
      <alignment horizontal="center" vertical="center"/>
    </xf>
    <xf numFmtId="0" fontId="17" fillId="18" borderId="100" xfId="0" applyFont="1" applyFill="1" applyBorder="1" applyAlignment="1">
      <alignment horizontal="center"/>
    </xf>
    <xf numFmtId="0" fontId="17" fillId="18" borderId="66" xfId="0" applyFont="1" applyFill="1" applyBorder="1" applyAlignment="1">
      <alignment horizontal="center"/>
    </xf>
    <xf numFmtId="0" fontId="17" fillId="18" borderId="101" xfId="0" applyFont="1" applyFill="1" applyBorder="1" applyAlignment="1">
      <alignment horizontal="center"/>
    </xf>
    <xf numFmtId="0" fontId="16" fillId="0" borderId="0" xfId="0" applyFont="1" applyAlignment="1">
      <alignment horizontal="right"/>
    </xf>
    <xf numFmtId="164" fontId="8" fillId="0" borderId="0" xfId="0" applyNumberFormat="1" applyFont="1" applyAlignment="1">
      <alignment horizontal="center"/>
    </xf>
    <xf numFmtId="0" fontId="9" fillId="18" borderId="90" xfId="0" applyFont="1" applyFill="1" applyBorder="1" applyAlignment="1">
      <alignment horizontal="center" shrinkToFit="1"/>
    </xf>
    <xf numFmtId="0" fontId="20" fillId="0" borderId="100" xfId="0" applyFont="1" applyBorder="1" applyAlignment="1">
      <alignment horizontal="center" vertical="center"/>
    </xf>
    <xf numFmtId="0" fontId="20" fillId="0" borderId="66" xfId="0" applyFont="1" applyBorder="1" applyAlignment="1">
      <alignment horizontal="center" vertical="center"/>
    </xf>
    <xf numFmtId="0" fontId="20" fillId="0" borderId="93" xfId="0" applyFont="1" applyBorder="1" applyAlignment="1">
      <alignment horizontal="center" vertical="center"/>
    </xf>
    <xf numFmtId="0" fontId="20" fillId="0" borderId="108" xfId="0" applyFont="1" applyBorder="1" applyAlignment="1">
      <alignment horizontal="center" vertical="center"/>
    </xf>
    <xf numFmtId="0" fontId="20" fillId="0" borderId="59" xfId="0" applyFont="1" applyBorder="1" applyAlignment="1">
      <alignment horizontal="center" vertical="center"/>
    </xf>
    <xf numFmtId="0" fontId="20" fillId="0" borderId="60" xfId="0" applyFont="1" applyBorder="1" applyAlignment="1">
      <alignment horizontal="center" vertical="center"/>
    </xf>
    <xf numFmtId="0" fontId="20" fillId="0" borderId="109" xfId="0" applyFont="1" applyBorder="1" applyAlignment="1">
      <alignment horizontal="center" vertical="center"/>
    </xf>
    <xf numFmtId="0" fontId="20" fillId="0" borderId="110" xfId="0" applyFont="1" applyBorder="1" applyAlignment="1">
      <alignment horizontal="center" vertical="center"/>
    </xf>
    <xf numFmtId="0" fontId="20" fillId="0" borderId="107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shrinkToFit="1"/>
    </xf>
    <xf numFmtId="0" fontId="9" fillId="0" borderId="59" xfId="0" applyFont="1" applyBorder="1" applyAlignment="1">
      <alignment horizontal="center" shrinkToFit="1"/>
    </xf>
    <xf numFmtId="0" fontId="24" fillId="20" borderId="62" xfId="0" applyFont="1" applyFill="1" applyBorder="1" applyAlignment="1" applyProtection="1">
      <alignment horizontal="center"/>
      <protection locked="0"/>
    </xf>
    <xf numFmtId="164" fontId="14" fillId="0" borderId="64" xfId="0" applyNumberFormat="1" applyFont="1" applyBorder="1" applyAlignment="1">
      <alignment horizontal="center"/>
    </xf>
    <xf numFmtId="0" fontId="16" fillId="0" borderId="0" xfId="0" applyFont="1" applyAlignment="1">
      <alignment horizontal="left" wrapText="1"/>
    </xf>
    <xf numFmtId="0" fontId="15" fillId="0" borderId="83" xfId="0" applyFont="1" applyBorder="1" applyAlignment="1">
      <alignment horizontal="right"/>
    </xf>
    <xf numFmtId="0" fontId="30" fillId="19" borderId="99" xfId="0" applyFont="1" applyFill="1" applyBorder="1" applyAlignment="1">
      <alignment horizontal="center" wrapText="1"/>
    </xf>
    <xf numFmtId="164" fontId="16" fillId="4" borderId="120" xfId="0" applyNumberFormat="1" applyFont="1" applyFill="1" applyBorder="1" applyAlignment="1">
      <alignment horizontal="center" vertical="center" shrinkToFit="1"/>
    </xf>
    <xf numFmtId="164" fontId="16" fillId="4" borderId="119" xfId="0" applyNumberFormat="1" applyFont="1" applyFill="1" applyBorder="1" applyAlignment="1">
      <alignment horizontal="center" vertical="center" shrinkToFit="1"/>
    </xf>
    <xf numFmtId="164" fontId="16" fillId="0" borderId="81" xfId="0" applyNumberFormat="1" applyFont="1" applyBorder="1" applyAlignment="1">
      <alignment horizontal="center" vertical="center" shrinkToFit="1"/>
    </xf>
    <xf numFmtId="164" fontId="16" fillId="0" borderId="70" xfId="0" applyNumberFormat="1" applyFont="1" applyBorder="1" applyAlignment="1">
      <alignment horizontal="center" vertical="center" shrinkToFit="1"/>
    </xf>
    <xf numFmtId="164" fontId="16" fillId="4" borderId="71" xfId="0" applyNumberFormat="1" applyFont="1" applyFill="1" applyBorder="1" applyAlignment="1">
      <alignment horizontal="center" vertical="center" shrinkToFit="1"/>
    </xf>
    <xf numFmtId="164" fontId="16" fillId="4" borderId="72" xfId="0" applyNumberFormat="1" applyFont="1" applyFill="1" applyBorder="1" applyAlignment="1">
      <alignment horizontal="center" vertical="center" shrinkToFit="1"/>
    </xf>
    <xf numFmtId="164" fontId="16" fillId="4" borderId="69" xfId="0" applyNumberFormat="1" applyFont="1" applyFill="1" applyBorder="1" applyAlignment="1">
      <alignment horizontal="center" vertical="center" shrinkToFit="1"/>
    </xf>
    <xf numFmtId="0" fontId="9" fillId="0" borderId="111" xfId="0" applyFont="1" applyBorder="1" applyAlignment="1">
      <alignment horizontal="center"/>
    </xf>
    <xf numFmtId="0" fontId="9" fillId="0" borderId="58" xfId="0" applyFont="1" applyBorder="1" applyAlignment="1">
      <alignment horizontal="center"/>
    </xf>
    <xf numFmtId="0" fontId="9" fillId="0" borderId="112" xfId="0" applyFont="1" applyBorder="1" applyAlignment="1">
      <alignment horizontal="center"/>
    </xf>
    <xf numFmtId="164" fontId="16" fillId="0" borderId="118" xfId="0" applyNumberFormat="1" applyFont="1" applyBorder="1" applyAlignment="1">
      <alignment horizontal="center" shrinkToFit="1"/>
    </xf>
    <xf numFmtId="164" fontId="16" fillId="0" borderId="119" xfId="0" applyNumberFormat="1" applyFont="1" applyBorder="1" applyAlignment="1">
      <alignment horizontal="center" shrinkToFit="1"/>
    </xf>
    <xf numFmtId="0" fontId="18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15" borderId="62" xfId="0" applyNumberFormat="1" applyFill="1" applyBorder="1" applyAlignment="1" applyProtection="1">
      <alignment horizontal="center"/>
      <protection locked="0"/>
    </xf>
    <xf numFmtId="164" fontId="16" fillId="0" borderId="121" xfId="0" applyNumberFormat="1" applyFont="1" applyBorder="1" applyAlignment="1">
      <alignment horizontal="center" vertical="center" shrinkToFit="1"/>
    </xf>
    <xf numFmtId="164" fontId="16" fillId="0" borderId="71" xfId="0" applyNumberFormat="1" applyFont="1" applyBorder="1" applyAlignment="1">
      <alignment horizontal="center" shrinkToFit="1"/>
    </xf>
    <xf numFmtId="164" fontId="16" fillId="0" borderId="72" xfId="0" applyNumberFormat="1" applyFont="1" applyBorder="1" applyAlignment="1">
      <alignment horizontal="center" shrinkToFit="1"/>
    </xf>
    <xf numFmtId="0" fontId="14" fillId="0" borderId="0" xfId="0" applyFont="1" applyAlignment="1">
      <alignment horizontal="center" wrapText="1"/>
    </xf>
    <xf numFmtId="0" fontId="16" fillId="0" borderId="0" xfId="0" applyFont="1" applyAlignment="1">
      <alignment horizontal="left"/>
    </xf>
    <xf numFmtId="164" fontId="16" fillId="0" borderId="122" xfId="0" applyNumberFormat="1" applyFont="1" applyBorder="1" applyAlignment="1">
      <alignment horizontal="center" vertical="center" shrinkToFit="1"/>
    </xf>
    <xf numFmtId="0" fontId="18" fillId="0" borderId="102" xfId="0" applyFont="1" applyBorder="1" applyAlignment="1">
      <alignment horizontal="center" vertical="center" textRotation="90"/>
    </xf>
    <xf numFmtId="0" fontId="18" fillId="0" borderId="37" xfId="0" applyFont="1" applyBorder="1" applyAlignment="1">
      <alignment horizontal="center" vertical="center" textRotation="90"/>
    </xf>
    <xf numFmtId="0" fontId="18" fillId="0" borderId="61" xfId="0" applyFont="1" applyBorder="1" applyAlignment="1">
      <alignment horizontal="center" vertical="center" textRotation="90"/>
    </xf>
    <xf numFmtId="164" fontId="16" fillId="0" borderId="69" xfId="0" applyNumberFormat="1" applyFont="1" applyBorder="1" applyAlignment="1">
      <alignment horizontal="center" shrinkToFit="1"/>
    </xf>
    <xf numFmtId="164" fontId="16" fillId="0" borderId="120" xfId="0" applyNumberFormat="1" applyFont="1" applyBorder="1" applyAlignment="1">
      <alignment horizontal="center" shrinkToFit="1"/>
    </xf>
    <xf numFmtId="164" fontId="16" fillId="4" borderId="118" xfId="0" applyNumberFormat="1" applyFont="1" applyFill="1" applyBorder="1" applyAlignment="1">
      <alignment horizontal="center" vertical="center" shrinkToFit="1"/>
    </xf>
    <xf numFmtId="0" fontId="15" fillId="0" borderId="83" xfId="0" applyFont="1" applyBorder="1" applyAlignment="1">
      <alignment horizontal="right" wrapText="1"/>
    </xf>
    <xf numFmtId="164" fontId="25" fillId="21" borderId="95" xfId="0" applyNumberFormat="1" applyFont="1" applyFill="1" applyBorder="1" applyAlignment="1">
      <alignment horizontal="center" vertical="center"/>
    </xf>
    <xf numFmtId="164" fontId="25" fillId="21" borderId="96" xfId="0" applyNumberFormat="1" applyFont="1" applyFill="1" applyBorder="1" applyAlignment="1">
      <alignment horizontal="center" vertical="center"/>
    </xf>
    <xf numFmtId="164" fontId="16" fillId="4" borderId="74" xfId="0" applyNumberFormat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/>
    </xf>
    <xf numFmtId="164" fontId="14" fillId="0" borderId="0" xfId="0" applyNumberFormat="1" applyFont="1" applyAlignment="1">
      <alignment horizontal="center"/>
    </xf>
    <xf numFmtId="0" fontId="0" fillId="0" borderId="115" xfId="0" applyBorder="1" applyAlignment="1">
      <alignment horizontal="center" vertical="center"/>
    </xf>
    <xf numFmtId="0" fontId="0" fillId="0" borderId="116" xfId="0" applyBorder="1" applyAlignment="1">
      <alignment horizontal="center" vertical="center"/>
    </xf>
    <xf numFmtId="0" fontId="0" fillId="0" borderId="117" xfId="0" applyBorder="1" applyAlignment="1">
      <alignment horizontal="center" vertical="center"/>
    </xf>
    <xf numFmtId="164" fontId="15" fillId="0" borderId="0" xfId="0" applyNumberFormat="1" applyFont="1" applyAlignment="1">
      <alignment horizontal="center"/>
    </xf>
    <xf numFmtId="14" fontId="0" fillId="15" borderId="0" xfId="0" applyNumberFormat="1" applyFill="1" applyAlignment="1" applyProtection="1">
      <alignment horizontal="center"/>
      <protection locked="0"/>
    </xf>
    <xf numFmtId="0" fontId="17" fillId="0" borderId="114" xfId="0" applyFont="1" applyBorder="1" applyAlignment="1">
      <alignment horizontal="center" wrapText="1"/>
    </xf>
    <xf numFmtId="0" fontId="14" fillId="0" borderId="0" xfId="0" applyFont="1" applyAlignment="1">
      <alignment horizontal="center"/>
    </xf>
    <xf numFmtId="0" fontId="4" fillId="0" borderId="111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113" xfId="0" applyFont="1" applyBorder="1" applyAlignment="1">
      <alignment horizontal="center" vertical="center"/>
    </xf>
  </cellXfs>
  <cellStyles count="3">
    <cellStyle name="Collegamento ipertestuale" xfId="1" builtinId="8"/>
    <cellStyle name="Migliaia" xfId="2" builtinId="3"/>
    <cellStyle name="Normale" xfId="0" builtinId="0"/>
  </cellStyles>
  <dxfs count="6">
    <dxf>
      <fill>
        <patternFill patternType="lightUp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gray125"/>
      </fill>
    </dxf>
    <dxf>
      <fill>
        <patternFill>
          <bgColor rgb="FFFFFF00"/>
        </patternFill>
      </fill>
    </dxf>
    <dxf>
      <fill>
        <patternFill patternType="darkTrellis"/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89427</xdr:colOff>
      <xdr:row>0</xdr:row>
      <xdr:rowOff>77528</xdr:rowOff>
    </xdr:from>
    <xdr:to>
      <xdr:col>18</xdr:col>
      <xdr:colOff>517806</xdr:colOff>
      <xdr:row>2</xdr:row>
      <xdr:rowOff>79178</xdr:rowOff>
    </xdr:to>
    <xdr:pic>
      <xdr:nvPicPr>
        <xdr:cNvPr id="2" name="Immagine 1" descr="logo.jpg">
          <a:extLst>
            <a:ext uri="{FF2B5EF4-FFF2-40B4-BE49-F238E27FC236}">
              <a16:creationId xmlns:a16="http://schemas.microsoft.com/office/drawing/2014/main" id="{6A7E83B2-ED62-6592-9F28-5FB2EB7DBA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48571" y="77528"/>
          <a:ext cx="483270" cy="685076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19283</xdr:colOff>
      <xdr:row>0</xdr:row>
      <xdr:rowOff>30053</xdr:rowOff>
    </xdr:from>
    <xdr:to>
      <xdr:col>18</xdr:col>
      <xdr:colOff>426557</xdr:colOff>
      <xdr:row>2</xdr:row>
      <xdr:rowOff>110215</xdr:rowOff>
    </xdr:to>
    <xdr:pic>
      <xdr:nvPicPr>
        <xdr:cNvPr id="2" name="Immagine 1" descr="logo.jpg">
          <a:extLst>
            <a:ext uri="{FF2B5EF4-FFF2-40B4-BE49-F238E27FC236}">
              <a16:creationId xmlns:a16="http://schemas.microsoft.com/office/drawing/2014/main" id="{88E20F3D-FA6F-DF2C-F97C-5BEB7C11B8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60288" y="33228"/>
          <a:ext cx="483270" cy="685076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0EF25-A854-4CED-A2B8-2064FF12E8EE}">
  <sheetPr codeName="Foglio1">
    <tabColor rgb="FFFFFF00"/>
    <pageSetUpPr fitToPage="1"/>
  </sheetPr>
  <dimension ref="A1:Y74"/>
  <sheetViews>
    <sheetView tabSelected="1" topLeftCell="A24" zoomScale="110" zoomScaleNormal="110" workbookViewId="0">
      <selection activeCell="L15" sqref="L15"/>
    </sheetView>
  </sheetViews>
  <sheetFormatPr defaultRowHeight="14.4" x14ac:dyDescent="0.3"/>
  <cols>
    <col min="1" max="1" width="26.88671875" customWidth="1"/>
    <col min="2" max="2" width="17.88671875" customWidth="1"/>
    <col min="3" max="3" width="17.88671875" style="11" customWidth="1"/>
    <col min="4" max="4" width="17.88671875" customWidth="1"/>
    <col min="5" max="5" width="17.88671875" style="21" customWidth="1"/>
    <col min="6" max="7" width="18.33203125" style="21" hidden="1" customWidth="1"/>
    <col min="8" max="8" width="8.88671875" style="21" hidden="1" customWidth="1"/>
    <col min="9" max="9" width="15.88671875" style="14" customWidth="1"/>
    <col min="10" max="10" width="5.5546875" style="11" customWidth="1"/>
    <col min="11" max="12" width="15.88671875" style="14" customWidth="1"/>
    <col min="13" max="13" width="5.5546875" style="11" customWidth="1"/>
    <col min="14" max="15" width="15.88671875" style="14" customWidth="1"/>
    <col min="16" max="16" width="5.5546875" style="11" customWidth="1"/>
    <col min="17" max="18" width="15.88671875" style="14" customWidth="1"/>
    <col min="19" max="19" width="5.5546875" style="11" customWidth="1"/>
    <col min="20" max="20" width="15.88671875" style="14" customWidth="1"/>
    <col min="21" max="24" width="15.88671875" style="14" hidden="1" customWidth="1"/>
  </cols>
  <sheetData>
    <row r="1" spans="1:24" ht="68.25" customHeight="1" x14ac:dyDescent="0.3">
      <c r="A1" s="424" t="s">
        <v>94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</row>
    <row r="2" spans="1:24" s="3" customFormat="1" ht="15.9" customHeight="1" x14ac:dyDescent="0.3">
      <c r="A2" s="1" t="s">
        <v>0</v>
      </c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52"/>
      <c r="M2" s="5"/>
      <c r="N2" s="4"/>
      <c r="O2" s="4"/>
      <c r="P2" s="5"/>
      <c r="Q2" s="4"/>
      <c r="R2" s="4"/>
      <c r="S2" s="5"/>
      <c r="T2" s="4"/>
      <c r="U2" s="4"/>
      <c r="V2" s="4"/>
      <c r="W2" s="4"/>
      <c r="X2" s="4"/>
    </row>
    <row r="3" spans="1:24" s="3" customFormat="1" ht="15.9" customHeight="1" x14ac:dyDescent="0.3">
      <c r="A3" s="1"/>
      <c r="B3" s="443"/>
      <c r="C3" s="443"/>
      <c r="D3" s="443"/>
      <c r="E3" s="443"/>
      <c r="F3" s="443"/>
      <c r="G3" s="443"/>
      <c r="H3" s="443"/>
      <c r="I3" s="443"/>
      <c r="J3" s="443"/>
      <c r="K3" s="443"/>
      <c r="L3" s="52"/>
      <c r="M3" s="5"/>
      <c r="N3" s="4"/>
      <c r="O3" s="4"/>
      <c r="P3" s="5"/>
      <c r="Q3" s="4"/>
      <c r="R3" s="4"/>
      <c r="S3" s="5"/>
      <c r="T3" s="4"/>
      <c r="U3" s="4"/>
      <c r="V3" s="4"/>
      <c r="W3" s="4"/>
      <c r="X3" s="4"/>
    </row>
    <row r="4" spans="1:24" s="3" customFormat="1" ht="15.9" customHeight="1" x14ac:dyDescent="0.3">
      <c r="A4" s="1"/>
      <c r="B4" s="443"/>
      <c r="C4" s="443"/>
      <c r="D4" s="443"/>
      <c r="E4" s="443"/>
      <c r="F4" s="443"/>
      <c r="G4" s="443"/>
      <c r="H4" s="443"/>
      <c r="I4" s="443"/>
      <c r="J4" s="443"/>
      <c r="K4" s="443"/>
      <c r="L4" s="53"/>
      <c r="M4" s="5"/>
      <c r="N4" s="4"/>
      <c r="O4" s="4"/>
      <c r="P4" s="5"/>
      <c r="Q4" s="4"/>
      <c r="R4" s="4"/>
      <c r="S4" s="5"/>
      <c r="T4" s="4"/>
      <c r="U4" s="4"/>
      <c r="V4" s="4"/>
      <c r="W4" s="4"/>
      <c r="X4" s="4"/>
    </row>
    <row r="5" spans="1:24" s="3" customFormat="1" ht="15.9" customHeight="1" x14ac:dyDescent="0.3">
      <c r="A5" s="1"/>
      <c r="B5" s="53"/>
      <c r="C5" s="53"/>
      <c r="D5" s="53"/>
      <c r="E5" s="54"/>
      <c r="F5" s="54"/>
      <c r="G5" s="54"/>
      <c r="H5" s="54"/>
      <c r="I5" s="53"/>
      <c r="J5" s="53"/>
      <c r="K5" s="53"/>
      <c r="L5" s="53"/>
      <c r="M5" s="5"/>
      <c r="N5" s="4"/>
      <c r="O5" s="4"/>
      <c r="P5" s="5"/>
      <c r="Q5" s="4"/>
      <c r="R5" s="4"/>
      <c r="S5" s="5"/>
      <c r="T5" s="4"/>
      <c r="U5" s="4"/>
      <c r="V5" s="4"/>
      <c r="W5" s="4"/>
      <c r="X5" s="4"/>
    </row>
    <row r="6" spans="1:24" s="3" customFormat="1" ht="15.9" customHeight="1" x14ac:dyDescent="0.3">
      <c r="A6" s="170" t="s">
        <v>76</v>
      </c>
      <c r="B6" s="208" t="s">
        <v>97</v>
      </c>
      <c r="C6" s="2"/>
      <c r="E6" s="21"/>
      <c r="F6" s="21"/>
      <c r="G6" s="21"/>
      <c r="H6" s="21"/>
      <c r="I6" s="4"/>
      <c r="J6" s="5"/>
      <c r="K6" s="4"/>
      <c r="L6" s="4"/>
      <c r="M6" s="5"/>
      <c r="N6" s="4"/>
      <c r="O6" s="4"/>
      <c r="P6" s="5"/>
      <c r="Q6" s="4"/>
      <c r="R6" s="4"/>
      <c r="S6" s="5"/>
      <c r="T6" s="4"/>
      <c r="U6" s="4"/>
      <c r="V6" s="4"/>
      <c r="W6" s="4"/>
      <c r="X6" s="4"/>
    </row>
    <row r="7" spans="1:24" s="3" customFormat="1" ht="15.9" customHeight="1" thickBot="1" x14ac:dyDescent="0.35">
      <c r="A7" s="1"/>
      <c r="B7" s="6"/>
      <c r="C7" s="5"/>
      <c r="E7" s="21"/>
      <c r="F7" s="21"/>
      <c r="G7" s="21"/>
      <c r="H7" s="21"/>
      <c r="I7" s="4"/>
      <c r="J7" s="5"/>
      <c r="K7" s="4"/>
      <c r="L7" s="4"/>
      <c r="M7" s="5"/>
      <c r="N7" s="4"/>
      <c r="O7" s="1"/>
      <c r="P7" s="5"/>
      <c r="Q7" s="4"/>
      <c r="R7" s="4"/>
      <c r="S7" s="5"/>
      <c r="T7" s="4"/>
      <c r="U7" s="4"/>
      <c r="V7" s="4"/>
      <c r="W7" s="4"/>
      <c r="X7" s="4"/>
    </row>
    <row r="8" spans="1:24" s="3" customFormat="1" ht="15.9" customHeight="1" thickBot="1" x14ac:dyDescent="0.35">
      <c r="A8" s="1" t="s">
        <v>1</v>
      </c>
      <c r="B8" s="206">
        <v>186131</v>
      </c>
      <c r="C8" s="6" t="s">
        <v>60</v>
      </c>
      <c r="D8" s="63">
        <f>B8*B9/100</f>
        <v>3350.3579999999997</v>
      </c>
      <c r="E8" s="21"/>
      <c r="F8" s="21"/>
      <c r="G8" s="21"/>
      <c r="H8" s="22"/>
      <c r="I8" s="395" t="s">
        <v>29</v>
      </c>
      <c r="J8" s="5"/>
      <c r="K8" s="4"/>
      <c r="L8" s="4"/>
      <c r="M8" s="5"/>
      <c r="N8" s="4"/>
      <c r="O8" s="4"/>
      <c r="P8" s="5"/>
      <c r="Q8" s="4"/>
      <c r="R8" s="4"/>
      <c r="S8" s="5"/>
      <c r="T8" s="4"/>
      <c r="U8" s="4"/>
      <c r="V8" s="4"/>
      <c r="W8" s="4"/>
      <c r="X8" s="4"/>
    </row>
    <row r="9" spans="1:24" s="3" customFormat="1" ht="15.9" customHeight="1" thickBot="1" x14ac:dyDescent="0.35">
      <c r="A9" s="1" t="s">
        <v>2</v>
      </c>
      <c r="B9" s="207">
        <v>1.8</v>
      </c>
      <c r="C9" s="18" t="s">
        <v>8</v>
      </c>
      <c r="D9" s="18" t="s">
        <v>9</v>
      </c>
      <c r="E9" s="18"/>
      <c r="F9" s="21"/>
      <c r="G9" s="21"/>
      <c r="H9" s="22"/>
      <c r="I9" s="396">
        <v>509.25</v>
      </c>
      <c r="J9" s="5"/>
      <c r="K9" s="4"/>
      <c r="L9" s="4"/>
      <c r="M9" s="5"/>
      <c r="N9" s="4"/>
      <c r="O9" s="4"/>
      <c r="P9" s="5"/>
      <c r="Q9" s="4"/>
      <c r="R9" s="4"/>
      <c r="S9" s="5"/>
      <c r="T9" s="4"/>
      <c r="U9" s="4"/>
      <c r="V9" s="4"/>
      <c r="W9" s="4"/>
      <c r="X9" s="4"/>
    </row>
    <row r="10" spans="1:24" s="3" customFormat="1" ht="15.9" customHeight="1" x14ac:dyDescent="0.3">
      <c r="A10" s="265" t="s">
        <v>81</v>
      </c>
      <c r="B10" s="6">
        <f>(B8*B9/100)*80/100</f>
        <v>2680.2863999999995</v>
      </c>
      <c r="C10" s="19">
        <f>F15</f>
        <v>509.25441599999994</v>
      </c>
      <c r="D10" s="19">
        <f>F17</f>
        <v>1634.9747039999997</v>
      </c>
      <c r="E10" s="21"/>
      <c r="F10" s="21"/>
      <c r="G10" s="21"/>
      <c r="H10" s="22"/>
      <c r="I10" s="396"/>
      <c r="J10" s="5"/>
      <c r="K10" s="4"/>
      <c r="L10" s="4"/>
      <c r="M10" s="5"/>
      <c r="N10" s="4"/>
      <c r="O10" s="4"/>
      <c r="P10" s="5"/>
      <c r="Q10" s="4"/>
      <c r="R10" s="4"/>
      <c r="S10" s="5"/>
      <c r="T10" s="4"/>
      <c r="U10" s="4"/>
      <c r="V10" s="4"/>
      <c r="W10" s="4"/>
      <c r="X10" s="4"/>
    </row>
    <row r="11" spans="1:24" s="3" customFormat="1" ht="15.9" customHeight="1" x14ac:dyDescent="0.3">
      <c r="A11" s="7" t="s">
        <v>4</v>
      </c>
      <c r="B11" s="8">
        <f>B10-B12</f>
        <v>654.36639999999943</v>
      </c>
      <c r="C11" s="20">
        <f>(C10*B11)/B10</f>
        <v>124.3296159999999</v>
      </c>
      <c r="D11" s="20">
        <f>D10*B11/B10</f>
        <v>399.16350399999965</v>
      </c>
      <c r="E11" s="21"/>
      <c r="F11" s="21"/>
      <c r="G11" s="21"/>
      <c r="H11" s="22"/>
      <c r="I11" s="396">
        <v>1634.97</v>
      </c>
      <c r="J11" s="5"/>
      <c r="K11" s="4"/>
      <c r="L11" s="4"/>
      <c r="M11" s="5"/>
      <c r="N11" s="4"/>
      <c r="O11" s="4"/>
      <c r="P11" s="5"/>
      <c r="Q11" s="4"/>
      <c r="R11" s="4"/>
      <c r="S11" s="5"/>
      <c r="T11" s="4"/>
      <c r="U11" s="4"/>
      <c r="V11" s="4"/>
      <c r="W11" s="4"/>
      <c r="X11" s="4"/>
    </row>
    <row r="12" spans="1:24" s="3" customFormat="1" ht="15.9" customHeight="1" x14ac:dyDescent="0.3">
      <c r="A12" s="7" t="s">
        <v>5</v>
      </c>
      <c r="B12" s="8">
        <f>ROUND(B10/1.323,2)</f>
        <v>2025.92</v>
      </c>
      <c r="C12" s="20">
        <f>C10-C11</f>
        <v>384.9248</v>
      </c>
      <c r="D12" s="20">
        <f>D10-D11</f>
        <v>1235.8112000000001</v>
      </c>
      <c r="E12" s="21"/>
      <c r="F12" s="21"/>
      <c r="G12" s="21"/>
      <c r="H12" s="22"/>
      <c r="I12" s="400" t="s">
        <v>127</v>
      </c>
      <c r="J12" s="5"/>
      <c r="K12" s="4"/>
      <c r="L12" s="4"/>
      <c r="M12" s="5"/>
      <c r="N12" s="4"/>
      <c r="O12" s="4"/>
      <c r="P12" s="5"/>
      <c r="Q12" s="4"/>
      <c r="R12" s="4"/>
      <c r="S12" s="5"/>
      <c r="T12" s="4"/>
      <c r="U12" s="4"/>
      <c r="V12" s="4"/>
      <c r="W12" s="4"/>
      <c r="X12" s="4"/>
    </row>
    <row r="13" spans="1:24" s="3" customFormat="1" ht="15.9" customHeight="1" thickBot="1" x14ac:dyDescent="0.35">
      <c r="A13" s="7"/>
      <c r="B13" s="8"/>
      <c r="C13" s="8"/>
      <c r="D13" s="8"/>
      <c r="E13" s="21"/>
      <c r="F13" s="21"/>
      <c r="G13" s="21"/>
      <c r="H13" s="22"/>
      <c r="I13" s="397">
        <v>2144.23</v>
      </c>
      <c r="J13" s="399"/>
      <c r="K13" s="398"/>
      <c r="L13" s="4"/>
      <c r="M13" s="5"/>
      <c r="N13" s="4"/>
      <c r="O13" s="4"/>
      <c r="P13" s="5"/>
      <c r="Q13" s="4"/>
      <c r="R13" s="4"/>
      <c r="S13" s="5"/>
      <c r="T13" s="4"/>
      <c r="U13" s="4"/>
      <c r="V13" s="4"/>
      <c r="W13" s="4"/>
      <c r="X13" s="4"/>
    </row>
    <row r="14" spans="1:24" s="3" customFormat="1" ht="15.9" customHeight="1" thickBot="1" x14ac:dyDescent="0.35">
      <c r="A14"/>
      <c r="B14" s="23" t="s">
        <v>78</v>
      </c>
      <c r="C14" s="23" t="s">
        <v>67</v>
      </c>
      <c r="D14" s="23" t="s">
        <v>91</v>
      </c>
      <c r="E14" s="209" t="s">
        <v>92</v>
      </c>
      <c r="F14" s="23" t="s">
        <v>22</v>
      </c>
      <c r="G14" s="21"/>
      <c r="H14" s="22"/>
      <c r="I14" s="4"/>
      <c r="J14" s="5"/>
      <c r="K14" s="4"/>
      <c r="L14" s="4"/>
      <c r="M14" s="5"/>
      <c r="N14" s="4"/>
      <c r="O14" s="4"/>
      <c r="P14" s="5"/>
      <c r="Q14" s="4"/>
      <c r="R14" s="4"/>
      <c r="S14" s="5"/>
      <c r="T14" s="4"/>
      <c r="U14" s="4"/>
      <c r="V14" s="4"/>
      <c r="W14" s="4"/>
      <c r="X14" s="4"/>
    </row>
    <row r="15" spans="1:24" s="3" customFormat="1" ht="15.6" customHeight="1" x14ac:dyDescent="0.3">
      <c r="A15" s="441" t="s">
        <v>8</v>
      </c>
      <c r="B15" s="9">
        <v>0.5</v>
      </c>
      <c r="C15" s="9">
        <v>1</v>
      </c>
      <c r="D15" s="9">
        <v>0</v>
      </c>
      <c r="E15" s="200">
        <v>0</v>
      </c>
      <c r="F15" s="444">
        <f>SUM(B16:F16)</f>
        <v>509.25441599999994</v>
      </c>
      <c r="G15" s="21"/>
      <c r="H15" s="22"/>
      <c r="I15" s="4"/>
      <c r="J15" s="5"/>
      <c r="K15" s="4"/>
      <c r="L15" s="4"/>
      <c r="M15" s="5"/>
      <c r="N15" s="4"/>
      <c r="O15" s="4"/>
      <c r="P15" s="5"/>
      <c r="Q15" s="4"/>
      <c r="R15" s="4"/>
      <c r="S15" s="5"/>
      <c r="T15" s="4"/>
      <c r="U15" s="4"/>
      <c r="V15" s="4"/>
      <c r="W15" s="4"/>
      <c r="X15" s="4"/>
    </row>
    <row r="16" spans="1:24" s="3" customFormat="1" ht="15.6" customHeight="1" thickBot="1" x14ac:dyDescent="0.35">
      <c r="A16" s="442"/>
      <c r="B16" s="10">
        <f>SUM(F26:F36)</f>
        <v>509.25441599999994</v>
      </c>
      <c r="C16" s="10">
        <f>SUM(F41:F45)</f>
        <v>0</v>
      </c>
      <c r="D16" s="10">
        <v>0</v>
      </c>
      <c r="E16" s="201">
        <v>0</v>
      </c>
      <c r="F16" s="445"/>
      <c r="G16" s="21"/>
      <c r="H16" s="22"/>
      <c r="I16" s="4"/>
      <c r="J16" s="5"/>
      <c r="K16" s="4"/>
      <c r="L16" s="4"/>
      <c r="M16" s="5"/>
      <c r="N16" s="4"/>
      <c r="O16" s="4"/>
      <c r="P16" s="5"/>
      <c r="Q16" s="4"/>
      <c r="R16" s="4"/>
      <c r="S16" s="5"/>
      <c r="T16" s="4"/>
      <c r="U16" s="4"/>
      <c r="V16" s="4"/>
      <c r="W16" s="4"/>
      <c r="X16" s="4"/>
    </row>
    <row r="17" spans="1:25" s="3" customFormat="1" ht="15.6" customHeight="1" x14ac:dyDescent="0.3">
      <c r="A17" s="441" t="s">
        <v>9</v>
      </c>
      <c r="B17" s="9">
        <v>0.5</v>
      </c>
      <c r="C17" s="9">
        <v>0</v>
      </c>
      <c r="D17" s="9">
        <v>1</v>
      </c>
      <c r="E17" s="200">
        <v>1</v>
      </c>
      <c r="F17" s="444">
        <f>SUM(B18:F18)</f>
        <v>1634.9747039999997</v>
      </c>
      <c r="G17" s="21"/>
      <c r="H17" s="22"/>
      <c r="I17" s="4"/>
      <c r="J17" s="5"/>
      <c r="K17" s="4"/>
      <c r="L17" s="4"/>
      <c r="M17" s="5"/>
      <c r="N17" s="4"/>
      <c r="O17" s="4"/>
      <c r="P17" s="5"/>
      <c r="Q17" s="4"/>
      <c r="R17" s="4"/>
      <c r="S17" s="5"/>
      <c r="T17" s="4"/>
      <c r="U17" s="4"/>
      <c r="V17" s="4"/>
      <c r="W17" s="4"/>
      <c r="X17" s="4"/>
    </row>
    <row r="18" spans="1:25" s="3" customFormat="1" ht="15.6" customHeight="1" thickBot="1" x14ac:dyDescent="0.35">
      <c r="A18" s="442"/>
      <c r="B18" s="10">
        <f>SUM(G26:G36)</f>
        <v>509.25441599999994</v>
      </c>
      <c r="C18" s="10">
        <f>SUM(G41:G45)</f>
        <v>0</v>
      </c>
      <c r="D18" s="10">
        <f>SUM(G49:G57)</f>
        <v>804.08591999999976</v>
      </c>
      <c r="E18" s="201">
        <f>SUM(G59:G64)</f>
        <v>321.63436799999988</v>
      </c>
      <c r="F18" s="445"/>
      <c r="G18" s="21"/>
      <c r="H18" s="22"/>
      <c r="I18" s="4"/>
      <c r="J18" s="5"/>
      <c r="K18" s="4"/>
      <c r="L18" s="4"/>
      <c r="M18" s="5"/>
      <c r="N18" s="4"/>
      <c r="O18" s="4"/>
      <c r="P18" s="5"/>
      <c r="Q18" s="4"/>
      <c r="R18" s="4"/>
      <c r="S18" s="5"/>
      <c r="T18" s="4"/>
      <c r="U18" s="4"/>
      <c r="V18" s="4"/>
      <c r="W18" s="4"/>
      <c r="X18" s="4"/>
    </row>
    <row r="19" spans="1:25" s="3" customFormat="1" ht="15.6" customHeight="1" x14ac:dyDescent="0.3">
      <c r="A19" s="441" t="s">
        <v>21</v>
      </c>
      <c r="B19" s="410">
        <f>SUM(B18,B16)</f>
        <v>1018.5088319999999</v>
      </c>
      <c r="C19" s="410">
        <f>SUM(C18,C16)</f>
        <v>0</v>
      </c>
      <c r="D19" s="410">
        <f>SUM(D18,D16)</f>
        <v>804.08591999999976</v>
      </c>
      <c r="E19" s="431">
        <f>SUM(E18,E16)</f>
        <v>321.63436799999988</v>
      </c>
      <c r="F19" s="439">
        <f>SUM(B19:E20)</f>
        <v>2144.2291199999995</v>
      </c>
      <c r="G19" s="21"/>
      <c r="H19" s="22"/>
      <c r="I19" s="4"/>
      <c r="J19" s="5"/>
      <c r="K19" s="4"/>
      <c r="L19" s="4"/>
      <c r="M19" s="5"/>
      <c r="N19" s="4"/>
      <c r="O19" s="4"/>
      <c r="P19" s="5"/>
      <c r="Q19" s="4"/>
      <c r="R19" s="4"/>
      <c r="S19" s="5"/>
      <c r="T19" s="4"/>
      <c r="U19" s="4"/>
      <c r="V19" s="4"/>
      <c r="W19" s="4"/>
      <c r="X19" s="4"/>
    </row>
    <row r="20" spans="1:25" s="3" customFormat="1" ht="15.6" customHeight="1" thickBot="1" x14ac:dyDescent="0.35">
      <c r="A20" s="442"/>
      <c r="B20" s="411"/>
      <c r="C20" s="411"/>
      <c r="D20" s="411"/>
      <c r="E20" s="432"/>
      <c r="F20" s="440"/>
      <c r="G20" s="21"/>
      <c r="H20" s="22"/>
      <c r="I20" s="4"/>
      <c r="J20" s="5"/>
      <c r="K20" s="4"/>
      <c r="L20" s="4"/>
      <c r="M20" s="5"/>
      <c r="N20" s="4"/>
      <c r="O20" s="4"/>
      <c r="P20" s="5"/>
      <c r="Q20" s="4"/>
      <c r="R20" s="4"/>
      <c r="S20" s="5"/>
      <c r="T20" s="4"/>
      <c r="U20" s="4"/>
      <c r="V20" s="4"/>
      <c r="W20" s="4"/>
      <c r="X20" s="4"/>
    </row>
    <row r="21" spans="1:25" ht="15.6" customHeight="1" thickBot="1" x14ac:dyDescent="0.35">
      <c r="A21" s="1" t="s">
        <v>80</v>
      </c>
      <c r="B21" s="6">
        <f>(B8*B9/100)*20/100</f>
        <v>670.07159999999988</v>
      </c>
      <c r="I21" s="433" t="s">
        <v>16</v>
      </c>
      <c r="J21" s="434"/>
      <c r="K21" s="434"/>
      <c r="L21" s="434"/>
      <c r="M21" s="434"/>
      <c r="N21" s="435"/>
      <c r="O21" s="436" t="s">
        <v>17</v>
      </c>
      <c r="P21" s="437"/>
      <c r="Q21" s="437"/>
      <c r="R21" s="437"/>
      <c r="S21" s="437"/>
      <c r="T21" s="438"/>
      <c r="U21" s="428" t="s">
        <v>38</v>
      </c>
      <c r="V21" s="429"/>
      <c r="W21" s="429"/>
      <c r="X21" s="430"/>
    </row>
    <row r="22" spans="1:25" ht="15.6" customHeight="1" thickTop="1" x14ac:dyDescent="0.3">
      <c r="B22" s="11"/>
      <c r="I22" s="70" t="s">
        <v>11</v>
      </c>
      <c r="J22" s="71" t="s">
        <v>18</v>
      </c>
      <c r="K22" s="72" t="s">
        <v>15</v>
      </c>
      <c r="L22" s="71" t="s">
        <v>12</v>
      </c>
      <c r="M22" s="71" t="s">
        <v>18</v>
      </c>
      <c r="N22" s="73" t="s">
        <v>15</v>
      </c>
      <c r="O22" s="138" t="s">
        <v>11</v>
      </c>
      <c r="P22" s="139" t="s">
        <v>18</v>
      </c>
      <c r="Q22" s="140" t="s">
        <v>15</v>
      </c>
      <c r="R22" s="139" t="s">
        <v>12</v>
      </c>
      <c r="S22" s="139" t="s">
        <v>18</v>
      </c>
      <c r="T22" s="141" t="s">
        <v>15</v>
      </c>
      <c r="U22" s="34" t="s">
        <v>11</v>
      </c>
      <c r="V22" s="36" t="s">
        <v>15</v>
      </c>
      <c r="W22" s="35" t="s">
        <v>12</v>
      </c>
      <c r="X22" s="37" t="s">
        <v>15</v>
      </c>
    </row>
    <row r="23" spans="1:25" ht="15.6" customHeight="1" x14ac:dyDescent="0.3">
      <c r="A23" s="12"/>
      <c r="B23" s="12"/>
      <c r="C23" s="167"/>
      <c r="D23" s="16" t="s">
        <v>6</v>
      </c>
      <c r="E23" s="16" t="s">
        <v>7</v>
      </c>
      <c r="F23" s="67" t="s">
        <v>8</v>
      </c>
      <c r="G23" s="166" t="s">
        <v>9</v>
      </c>
      <c r="H23" s="24"/>
      <c r="I23" s="74" t="s">
        <v>13</v>
      </c>
      <c r="J23" s="75" t="s">
        <v>18</v>
      </c>
      <c r="K23" s="76" t="s">
        <v>15</v>
      </c>
      <c r="L23" s="75" t="s">
        <v>14</v>
      </c>
      <c r="M23" s="75" t="s">
        <v>18</v>
      </c>
      <c r="N23" s="77" t="s">
        <v>15</v>
      </c>
      <c r="O23" s="142" t="s">
        <v>13</v>
      </c>
      <c r="P23" s="143" t="s">
        <v>18</v>
      </c>
      <c r="Q23" s="144" t="s">
        <v>15</v>
      </c>
      <c r="R23" s="143" t="s">
        <v>14</v>
      </c>
      <c r="S23" s="143" t="s">
        <v>18</v>
      </c>
      <c r="T23" s="145" t="s">
        <v>15</v>
      </c>
      <c r="U23" s="38" t="s">
        <v>13</v>
      </c>
      <c r="V23" s="40" t="s">
        <v>15</v>
      </c>
      <c r="W23" s="39" t="s">
        <v>14</v>
      </c>
      <c r="X23" s="41" t="s">
        <v>15</v>
      </c>
    </row>
    <row r="24" spans="1:25" ht="15.6" customHeight="1" thickBot="1" x14ac:dyDescent="0.35">
      <c r="A24" s="12"/>
      <c r="B24" s="12"/>
      <c r="C24" s="168"/>
      <c r="D24" s="13"/>
      <c r="E24" s="16"/>
      <c r="F24" s="16"/>
      <c r="G24" s="16"/>
      <c r="H24" s="24"/>
      <c r="I24" s="78" t="s">
        <v>19</v>
      </c>
      <c r="J24" s="79" t="s">
        <v>18</v>
      </c>
      <c r="K24" s="80" t="s">
        <v>15</v>
      </c>
      <c r="L24" s="79" t="s">
        <v>20</v>
      </c>
      <c r="M24" s="79" t="s">
        <v>18</v>
      </c>
      <c r="N24" s="81" t="s">
        <v>15</v>
      </c>
      <c r="O24" s="146" t="s">
        <v>19</v>
      </c>
      <c r="P24" s="147" t="s">
        <v>18</v>
      </c>
      <c r="Q24" s="148" t="s">
        <v>15</v>
      </c>
      <c r="R24" s="147" t="s">
        <v>20</v>
      </c>
      <c r="S24" s="147" t="s">
        <v>18</v>
      </c>
      <c r="T24" s="149" t="s">
        <v>15</v>
      </c>
      <c r="U24" s="42" t="s">
        <v>19</v>
      </c>
      <c r="V24" s="44" t="s">
        <v>15</v>
      </c>
      <c r="W24" s="43" t="s">
        <v>20</v>
      </c>
      <c r="X24" s="45" t="s">
        <v>15</v>
      </c>
    </row>
    <row r="25" spans="1:25" ht="15.6" customHeight="1" thickTop="1" thickBot="1" x14ac:dyDescent="0.35">
      <c r="A25" s="210" t="s">
        <v>64</v>
      </c>
      <c r="B25" s="211"/>
      <c r="C25" s="212"/>
      <c r="D25" s="213">
        <f>D26+D29</f>
        <v>34</v>
      </c>
      <c r="E25" s="17"/>
      <c r="F25" s="28"/>
      <c r="G25" s="28"/>
      <c r="H25" s="30"/>
    </row>
    <row r="26" spans="1:25" ht="15.6" customHeight="1" thickTop="1" x14ac:dyDescent="0.3">
      <c r="A26" s="420" t="str">
        <f>IF(B6="SI","A1-Dirigente e Resp.Unico del Progetto R.U.P.","A1 - Respons. Unico del Progetto R.U.P.")</f>
        <v>A1-Dirigente e Resp.Unico del Progetto R.U.P.</v>
      </c>
      <c r="B26" s="421"/>
      <c r="C26" s="214"/>
      <c r="D26" s="215">
        <f>IF(B6="SI",25,25)</f>
        <v>25</v>
      </c>
      <c r="E26" s="25">
        <f>B10*D26/100</f>
        <v>670.07159999999988</v>
      </c>
      <c r="F26" s="68">
        <f>E26*50/100</f>
        <v>335.03579999999994</v>
      </c>
      <c r="G26" s="164">
        <f>E26*50/100</f>
        <v>335.03579999999994</v>
      </c>
      <c r="H26" s="27" t="s">
        <v>10</v>
      </c>
      <c r="I26" s="94" t="s">
        <v>95</v>
      </c>
      <c r="J26" s="71">
        <f>100-M26-J27-M27-J28-M28</f>
        <v>100</v>
      </c>
      <c r="K26" s="82">
        <f>IF(I26="",0,F26*J26%)</f>
        <v>335.03579999999994</v>
      </c>
      <c r="L26" s="105"/>
      <c r="M26" s="106"/>
      <c r="N26" s="83">
        <f>IF(L26="",0,(G26*M26/100))</f>
        <v>0</v>
      </c>
      <c r="O26" s="115" t="s">
        <v>95</v>
      </c>
      <c r="P26" s="139">
        <f>100-S26-P27-S27-P28-S28</f>
        <v>100</v>
      </c>
      <c r="Q26" s="150">
        <f>IF(O26="",0,G26*P26%)</f>
        <v>335.03579999999994</v>
      </c>
      <c r="R26" s="120"/>
      <c r="S26" s="128"/>
      <c r="T26" s="157">
        <f>IF(R26="",0,(G26*S26/100))</f>
        <v>0</v>
      </c>
      <c r="U26" s="55" t="str">
        <f t="shared" ref="U26:U31" si="0">IF(I26="","",I26)</f>
        <v>ROSSETTI ROMINA</v>
      </c>
      <c r="V26" s="46">
        <f>K26+Q26</f>
        <v>670.07159999999988</v>
      </c>
      <c r="W26" s="56" t="str">
        <f>IF(L26="","",L26)</f>
        <v/>
      </c>
      <c r="X26" s="47">
        <f>N26+T26</f>
        <v>0</v>
      </c>
    </row>
    <row r="27" spans="1:25" ht="15.6" customHeight="1" x14ac:dyDescent="0.3">
      <c r="A27" s="216"/>
      <c r="B27" s="217"/>
      <c r="C27" s="218"/>
      <c r="D27" s="219"/>
      <c r="E27" s="26"/>
      <c r="F27" s="26"/>
      <c r="G27" s="26"/>
      <c r="H27" s="27"/>
      <c r="I27" s="95"/>
      <c r="J27" s="99"/>
      <c r="K27" s="86">
        <f>IF(I27="",0,F26*J27%)</f>
        <v>0</v>
      </c>
      <c r="L27" s="99"/>
      <c r="M27" s="99"/>
      <c r="N27" s="84">
        <f>IF(L27="",0,(G26*M27/100))</f>
        <v>0</v>
      </c>
      <c r="O27" s="116"/>
      <c r="P27" s="121"/>
      <c r="Q27" s="151">
        <f>IF(O27="",0,G26*P27%)</f>
        <v>0</v>
      </c>
      <c r="R27" s="121"/>
      <c r="S27" s="121"/>
      <c r="T27" s="158">
        <f>IF(R27="",0,G26*S27%)</f>
        <v>0</v>
      </c>
      <c r="U27" s="57" t="str">
        <f t="shared" si="0"/>
        <v/>
      </c>
      <c r="V27" s="50">
        <f>K27+Q27</f>
        <v>0</v>
      </c>
      <c r="W27" s="58" t="str">
        <f>IF(L27="","",L27)</f>
        <v/>
      </c>
      <c r="X27" s="48">
        <f>N27+T27</f>
        <v>0</v>
      </c>
      <c r="Y27" s="62"/>
    </row>
    <row r="28" spans="1:25" ht="15.6" customHeight="1" thickBot="1" x14ac:dyDescent="0.35">
      <c r="A28" s="220"/>
      <c r="B28" s="221"/>
      <c r="C28" s="218"/>
      <c r="D28" s="219"/>
      <c r="E28" s="17"/>
      <c r="F28" s="26"/>
      <c r="G28" s="17"/>
      <c r="H28" s="24"/>
      <c r="I28" s="96"/>
      <c r="J28" s="100"/>
      <c r="K28" s="87">
        <f>IF(I28="",0,F26*J28%)</f>
        <v>0</v>
      </c>
      <c r="L28" s="100"/>
      <c r="M28" s="100"/>
      <c r="N28" s="85">
        <f>IF(L28="",0,(G26*M28/100))</f>
        <v>0</v>
      </c>
      <c r="O28" s="117"/>
      <c r="P28" s="129"/>
      <c r="Q28" s="152">
        <f>IF(O28="",0,G26*P28%)</f>
        <v>0</v>
      </c>
      <c r="R28" s="122"/>
      <c r="S28" s="129"/>
      <c r="T28" s="159">
        <f>IF(R28="",0,G26*S28%)</f>
        <v>0</v>
      </c>
      <c r="U28" s="59" t="str">
        <f t="shared" si="0"/>
        <v/>
      </c>
      <c r="V28" s="51">
        <f>K28+Q28</f>
        <v>0</v>
      </c>
      <c r="W28" s="60" t="str">
        <f>IF(L28="","",L28)</f>
        <v/>
      </c>
      <c r="X28" s="49">
        <f>N28+T28</f>
        <v>0</v>
      </c>
      <c r="Y28" s="62"/>
    </row>
    <row r="29" spans="1:25" ht="17.399999999999999" customHeight="1" thickTop="1" x14ac:dyDescent="0.3">
      <c r="A29" s="418" t="s">
        <v>82</v>
      </c>
      <c r="B29" s="419"/>
      <c r="C29" s="218"/>
      <c r="D29" s="240">
        <v>9</v>
      </c>
      <c r="E29" s="26">
        <f>B10*D29/100</f>
        <v>241.22577599999997</v>
      </c>
      <c r="F29" s="68">
        <f>E29*50/100</f>
        <v>120.61288799999998</v>
      </c>
      <c r="G29" s="164">
        <f>E29*50/100</f>
        <v>120.61288799999998</v>
      </c>
      <c r="H29" s="27" t="s">
        <v>10</v>
      </c>
      <c r="I29" s="94" t="s">
        <v>96</v>
      </c>
      <c r="J29" s="71">
        <v>100</v>
      </c>
      <c r="K29" s="82">
        <f>IF(I29="",0,F29*J29/100)</f>
        <v>120.61288799999998</v>
      </c>
      <c r="L29" s="105"/>
      <c r="M29" s="107">
        <v>0</v>
      </c>
      <c r="N29" s="83">
        <f>IF(L29="",0,(F29*M29/100))</f>
        <v>0</v>
      </c>
      <c r="O29" s="115" t="s">
        <v>96</v>
      </c>
      <c r="P29" s="156">
        <v>100</v>
      </c>
      <c r="Q29" s="153">
        <f>IF(O29="",0,G29*P29/100)</f>
        <v>120.61288799999998</v>
      </c>
      <c r="R29" s="120"/>
      <c r="S29" s="125">
        <v>0</v>
      </c>
      <c r="T29" s="160">
        <f>IF(R29="",0,(G29*S29/100))</f>
        <v>0</v>
      </c>
      <c r="U29" s="55" t="str">
        <f t="shared" si="0"/>
        <v>ALESSANDRONI</v>
      </c>
      <c r="V29" s="46">
        <f t="shared" ref="V29:V39" si="1">K29+Q29</f>
        <v>241.22577599999997</v>
      </c>
      <c r="W29" s="56" t="str">
        <f t="shared" ref="W29:W47" si="2">IF(L29="","",L29)</f>
        <v/>
      </c>
      <c r="X29" s="47">
        <f t="shared" ref="X29:X38" si="3">N29+T29</f>
        <v>0</v>
      </c>
    </row>
    <row r="30" spans="1:25" ht="15.6" customHeight="1" x14ac:dyDescent="0.3">
      <c r="A30" s="216"/>
      <c r="B30" s="217"/>
      <c r="C30" s="218"/>
      <c r="D30" s="219"/>
      <c r="E30" s="26"/>
      <c r="F30" s="26"/>
      <c r="G30" s="26"/>
      <c r="H30" s="27"/>
      <c r="I30" s="97"/>
      <c r="J30" s="101"/>
      <c r="K30" s="88">
        <f>IF(I30="",0,(F29*J30/100))</f>
        <v>0</v>
      </c>
      <c r="L30" s="108"/>
      <c r="M30" s="109"/>
      <c r="N30" s="84">
        <f>IF(L30="",0,(F29*M30/100))</f>
        <v>0</v>
      </c>
      <c r="O30" s="118"/>
      <c r="P30" s="130"/>
      <c r="Q30" s="154">
        <f>IF(O30="",0,(G29*P30/100))</f>
        <v>0</v>
      </c>
      <c r="R30" s="123"/>
      <c r="S30" s="126"/>
      <c r="T30" s="158">
        <f>IF(R30="",0,(G29*S30/100))</f>
        <v>0</v>
      </c>
      <c r="U30" s="57" t="str">
        <f t="shared" si="0"/>
        <v/>
      </c>
      <c r="V30" s="50">
        <f t="shared" si="1"/>
        <v>0</v>
      </c>
      <c r="W30" s="58" t="str">
        <f t="shared" si="2"/>
        <v/>
      </c>
      <c r="X30" s="48">
        <f t="shared" si="3"/>
        <v>0</v>
      </c>
    </row>
    <row r="31" spans="1:25" ht="15.6" customHeight="1" thickBot="1" x14ac:dyDescent="0.35">
      <c r="A31" s="171"/>
      <c r="B31" s="222"/>
      <c r="C31" s="223"/>
      <c r="D31" s="224"/>
      <c r="E31" s="28"/>
      <c r="F31" s="29"/>
      <c r="G31" s="28"/>
      <c r="H31" s="65"/>
      <c r="I31" s="98"/>
      <c r="J31" s="102"/>
      <c r="K31" s="89">
        <f>IF(I31="",0,(F29*J31/100))</f>
        <v>0</v>
      </c>
      <c r="L31" s="110"/>
      <c r="M31" s="111"/>
      <c r="N31" s="90">
        <f>IF(L31="",0,(F29*M31/100))</f>
        <v>0</v>
      </c>
      <c r="O31" s="119"/>
      <c r="P31" s="131"/>
      <c r="Q31" s="155">
        <f>IF(O31="",0,(G29*P31/100))</f>
        <v>0</v>
      </c>
      <c r="R31" s="124"/>
      <c r="S31" s="127"/>
      <c r="T31" s="159">
        <f>IF(R31="",0,(G29*S31/100))</f>
        <v>0</v>
      </c>
      <c r="U31" s="59" t="str">
        <f t="shared" si="0"/>
        <v/>
      </c>
      <c r="V31" s="51">
        <f t="shared" si="1"/>
        <v>0</v>
      </c>
      <c r="W31" s="60" t="str">
        <f t="shared" si="2"/>
        <v/>
      </c>
      <c r="X31" s="49">
        <f t="shared" si="3"/>
        <v>0</v>
      </c>
    </row>
    <row r="32" spans="1:25" ht="15.6" customHeight="1" thickBot="1" x14ac:dyDescent="0.35">
      <c r="A32" s="225" t="s">
        <v>75</v>
      </c>
      <c r="B32" s="226"/>
      <c r="C32" s="226"/>
      <c r="D32" s="227">
        <f>D33+D36</f>
        <v>4</v>
      </c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 ht="15.6" customHeight="1" thickTop="1" x14ac:dyDescent="0.3">
      <c r="A33" s="420" t="s">
        <v>65</v>
      </c>
      <c r="B33" s="421"/>
      <c r="C33" s="214"/>
      <c r="D33" s="228">
        <v>0</v>
      </c>
      <c r="E33" s="25">
        <f>B10*D33/100</f>
        <v>0</v>
      </c>
      <c r="F33" s="69">
        <f>E33*50/100</f>
        <v>0</v>
      </c>
      <c r="G33" s="165">
        <f>E33*50/100</f>
        <v>0</v>
      </c>
      <c r="H33" s="66" t="s">
        <v>10</v>
      </c>
      <c r="I33" s="94"/>
      <c r="J33" s="71">
        <f>100-M33-J35-M35-J34-M34</f>
        <v>100</v>
      </c>
      <c r="K33" s="82">
        <f>IF(I33="",0,F33*J33/100)</f>
        <v>0</v>
      </c>
      <c r="L33" s="105"/>
      <c r="M33" s="107"/>
      <c r="N33" s="83">
        <f>IF(L33="",0,(F33*M33/100))</f>
        <v>0</v>
      </c>
      <c r="O33" s="115"/>
      <c r="P33" s="156">
        <f>100-S33-P35-S35-P34-S34</f>
        <v>100</v>
      </c>
      <c r="Q33" s="150">
        <f>IF(O33="",0,G33*P33/100)</f>
        <v>0</v>
      </c>
      <c r="R33" s="120"/>
      <c r="S33" s="125"/>
      <c r="T33" s="157">
        <f>IF(R33="",0,(G33*S33/100))</f>
        <v>0</v>
      </c>
      <c r="U33" s="55" t="str">
        <f t="shared" ref="U33:U47" si="4">IF(I33="","",I33)</f>
        <v/>
      </c>
      <c r="V33" s="46">
        <f t="shared" si="1"/>
        <v>0</v>
      </c>
      <c r="W33" s="56" t="str">
        <f t="shared" si="2"/>
        <v/>
      </c>
      <c r="X33" s="47">
        <f t="shared" si="3"/>
        <v>0</v>
      </c>
    </row>
    <row r="34" spans="1:24" ht="15.6" customHeight="1" x14ac:dyDescent="0.3">
      <c r="A34" s="216"/>
      <c r="B34" s="217"/>
      <c r="C34" s="218"/>
      <c r="D34" s="229"/>
      <c r="E34" s="26"/>
      <c r="F34" s="26"/>
      <c r="G34" s="26"/>
      <c r="H34" s="27"/>
      <c r="I34" s="97"/>
      <c r="J34" s="101"/>
      <c r="K34" s="91">
        <f>IF(I34="",0,(F33*J34/100))</f>
        <v>0</v>
      </c>
      <c r="L34" s="108"/>
      <c r="M34" s="109"/>
      <c r="N34" s="92">
        <f>IF(L34="",0,(F33*M34/100))</f>
        <v>0</v>
      </c>
      <c r="O34" s="118"/>
      <c r="P34" s="130"/>
      <c r="Q34" s="154">
        <f>IF(O34="",0,(G33*P34/100))</f>
        <v>0</v>
      </c>
      <c r="R34" s="123"/>
      <c r="S34" s="126"/>
      <c r="T34" s="158">
        <f>IF(R34="",0,(G33*S34/100))</f>
        <v>0</v>
      </c>
      <c r="U34" s="57" t="str">
        <f t="shared" si="4"/>
        <v/>
      </c>
      <c r="V34" s="50">
        <f t="shared" si="1"/>
        <v>0</v>
      </c>
      <c r="W34" s="58" t="str">
        <f t="shared" si="2"/>
        <v/>
      </c>
      <c r="X34" s="48">
        <f t="shared" si="3"/>
        <v>0</v>
      </c>
    </row>
    <row r="35" spans="1:24" ht="15.6" customHeight="1" thickBot="1" x14ac:dyDescent="0.35">
      <c r="A35" s="220"/>
      <c r="B35" s="230"/>
      <c r="C35" s="218"/>
      <c r="D35" s="219"/>
      <c r="E35" s="17"/>
      <c r="F35" s="26"/>
      <c r="G35" s="17"/>
      <c r="H35" s="24"/>
      <c r="I35" s="98"/>
      <c r="J35" s="102"/>
      <c r="K35" s="87">
        <f>IF(I35="",0,(F33*J35/100))</f>
        <v>0</v>
      </c>
      <c r="L35" s="110"/>
      <c r="M35" s="111"/>
      <c r="N35" s="90">
        <f>IF(L35="",0,(F33*M35/100))</f>
        <v>0</v>
      </c>
      <c r="O35" s="119"/>
      <c r="P35" s="131"/>
      <c r="Q35" s="155">
        <f>IF(O35="",0,(G33*P35/100))</f>
        <v>0</v>
      </c>
      <c r="R35" s="124"/>
      <c r="S35" s="127"/>
      <c r="T35" s="159">
        <f>IF(R35="",0,(G33*S35/100))</f>
        <v>0</v>
      </c>
      <c r="U35" s="59" t="str">
        <f t="shared" si="4"/>
        <v/>
      </c>
      <c r="V35" s="51">
        <f t="shared" si="1"/>
        <v>0</v>
      </c>
      <c r="W35" s="60" t="str">
        <f t="shared" si="2"/>
        <v/>
      </c>
      <c r="X35" s="49">
        <f t="shared" si="3"/>
        <v>0</v>
      </c>
    </row>
    <row r="36" spans="1:24" ht="15.6" customHeight="1" thickTop="1" x14ac:dyDescent="0.3">
      <c r="A36" s="422" t="s">
        <v>66</v>
      </c>
      <c r="B36" s="423"/>
      <c r="C36" s="218"/>
      <c r="D36" s="240">
        <v>4</v>
      </c>
      <c r="E36" s="26">
        <f>B10*D36/100*IF(C36="x",0,1)</f>
        <v>107.21145599999998</v>
      </c>
      <c r="F36" s="68">
        <f>E36*50/100</f>
        <v>53.605727999999992</v>
      </c>
      <c r="G36" s="164">
        <f>E36*50/100</f>
        <v>53.605727999999992</v>
      </c>
      <c r="H36" s="27" t="s">
        <v>10</v>
      </c>
      <c r="I36" s="94" t="s">
        <v>116</v>
      </c>
      <c r="J36" s="71">
        <v>14.28</v>
      </c>
      <c r="K36" s="82">
        <v>7.67</v>
      </c>
      <c r="L36" s="105" t="s">
        <v>117</v>
      </c>
      <c r="M36" s="107">
        <v>14.28</v>
      </c>
      <c r="N36" s="83">
        <f>IF(L36="",0,(F36*M36/100))</f>
        <v>7.6548979583999985</v>
      </c>
      <c r="O36" s="120" t="s">
        <v>116</v>
      </c>
      <c r="P36" s="156">
        <v>14.28</v>
      </c>
      <c r="Q36" s="150">
        <v>7.67</v>
      </c>
      <c r="R36" s="120" t="s">
        <v>117</v>
      </c>
      <c r="S36" s="125">
        <v>14.28</v>
      </c>
      <c r="T36" s="157">
        <f>IF(R36="",0,(G36*S36/100))</f>
        <v>7.6548979583999985</v>
      </c>
      <c r="U36" s="55" t="str">
        <f t="shared" si="4"/>
        <v>CERESANI</v>
      </c>
      <c r="V36" s="46">
        <f t="shared" si="1"/>
        <v>15.34</v>
      </c>
      <c r="W36" s="56" t="str">
        <f t="shared" si="2"/>
        <v>KARAPYSH</v>
      </c>
      <c r="X36" s="47">
        <f t="shared" si="3"/>
        <v>15.309795916799997</v>
      </c>
    </row>
    <row r="37" spans="1:24" ht="15.6" customHeight="1" x14ac:dyDescent="0.3">
      <c r="A37" s="216"/>
      <c r="B37" s="217"/>
      <c r="C37" s="218"/>
      <c r="D37" s="219"/>
      <c r="E37" s="26"/>
      <c r="F37" s="26"/>
      <c r="G37" s="26"/>
      <c r="H37" s="27"/>
      <c r="I37" s="97" t="s">
        <v>118</v>
      </c>
      <c r="J37" s="101">
        <v>14.28</v>
      </c>
      <c r="K37" s="91">
        <v>7.67</v>
      </c>
      <c r="L37" s="108" t="s">
        <v>119</v>
      </c>
      <c r="M37" s="109">
        <v>14.28</v>
      </c>
      <c r="N37" s="92">
        <f>IF(L37="",0,(F36*M37/100))</f>
        <v>7.6548979583999985</v>
      </c>
      <c r="O37" s="123" t="s">
        <v>118</v>
      </c>
      <c r="P37" s="130">
        <v>14.28</v>
      </c>
      <c r="Q37" s="154">
        <v>7.67</v>
      </c>
      <c r="R37" s="123" t="s">
        <v>119</v>
      </c>
      <c r="S37" s="126">
        <v>14.28</v>
      </c>
      <c r="T37" s="158">
        <f>IF(R37="",0,(G36*S37/100))</f>
        <v>7.6548979583999985</v>
      </c>
      <c r="U37" s="57" t="str">
        <f t="shared" si="4"/>
        <v>BUFFARINI</v>
      </c>
      <c r="V37" s="50">
        <f t="shared" si="1"/>
        <v>15.34</v>
      </c>
      <c r="W37" s="58" t="str">
        <f t="shared" si="2"/>
        <v>LOCCIONI</v>
      </c>
      <c r="X37" s="48">
        <f t="shared" si="3"/>
        <v>15.309795916799997</v>
      </c>
    </row>
    <row r="38" spans="1:24" ht="15.6" customHeight="1" thickBot="1" x14ac:dyDescent="0.35">
      <c r="A38" s="171"/>
      <c r="B38" s="222"/>
      <c r="C38" s="223"/>
      <c r="D38" s="231"/>
      <c r="E38" s="28"/>
      <c r="F38" s="29"/>
      <c r="G38" s="28"/>
      <c r="H38" s="30"/>
      <c r="I38" s="98" t="s">
        <v>120</v>
      </c>
      <c r="J38" s="102">
        <v>14.28</v>
      </c>
      <c r="K38" s="87">
        <v>7.66</v>
      </c>
      <c r="L38" s="110" t="s">
        <v>121</v>
      </c>
      <c r="M38" s="111">
        <v>14.28</v>
      </c>
      <c r="N38" s="90">
        <f>IF(L38="",0,(F36*M38/100))</f>
        <v>7.6548979583999985</v>
      </c>
      <c r="O38" s="119" t="s">
        <v>120</v>
      </c>
      <c r="P38" s="131">
        <v>14.28</v>
      </c>
      <c r="Q38" s="155">
        <v>7.66</v>
      </c>
      <c r="R38" s="124" t="s">
        <v>121</v>
      </c>
      <c r="S38" s="127">
        <v>14.28</v>
      </c>
      <c r="T38" s="159">
        <f>IF(R38="",0,(G36*S38/100))</f>
        <v>7.6548979583999985</v>
      </c>
      <c r="U38" s="59" t="str">
        <f t="shared" si="4"/>
        <v>IELENCOVICH</v>
      </c>
      <c r="V38" s="51">
        <f t="shared" si="1"/>
        <v>15.32</v>
      </c>
      <c r="W38" s="60" t="str">
        <f t="shared" si="2"/>
        <v>VENTURA</v>
      </c>
      <c r="X38" s="49">
        <f t="shared" si="3"/>
        <v>15.309795916799997</v>
      </c>
    </row>
    <row r="39" spans="1:24" ht="15.6" customHeight="1" thickBot="1" x14ac:dyDescent="0.35">
      <c r="A39" s="230"/>
      <c r="B39" s="230"/>
      <c r="C39" s="218"/>
      <c r="D39" s="374"/>
      <c r="E39" s="17"/>
      <c r="F39" s="26"/>
      <c r="G39" s="17"/>
      <c r="H39" s="24"/>
      <c r="I39" s="375" t="s">
        <v>122</v>
      </c>
      <c r="J39" s="376">
        <v>14.2</v>
      </c>
      <c r="K39" s="377">
        <v>7.65</v>
      </c>
      <c r="L39" s="375"/>
      <c r="M39" s="376"/>
      <c r="N39" s="377"/>
      <c r="O39" s="378" t="s">
        <v>122</v>
      </c>
      <c r="P39" s="379">
        <v>14.2</v>
      </c>
      <c r="Q39" s="380">
        <v>7.65</v>
      </c>
      <c r="R39" s="378"/>
      <c r="S39" s="379"/>
      <c r="T39" s="380"/>
      <c r="U39" s="381" t="str">
        <f t="shared" si="4"/>
        <v>ROMAGNOLI J.</v>
      </c>
      <c r="V39" s="382">
        <f t="shared" si="1"/>
        <v>15.3</v>
      </c>
      <c r="W39" s="381"/>
      <c r="X39" s="383"/>
    </row>
    <row r="40" spans="1:24" ht="15.6" customHeight="1" thickTop="1" thickBot="1" x14ac:dyDescent="0.35">
      <c r="A40" s="232" t="s">
        <v>125</v>
      </c>
      <c r="B40" s="233"/>
      <c r="C40" s="234"/>
      <c r="D40" s="235">
        <v>0</v>
      </c>
      <c r="E40" s="17"/>
      <c r="F40" s="26"/>
      <c r="G40" s="17"/>
      <c r="H40" s="24"/>
      <c r="K40" s="15"/>
      <c r="N40" s="15"/>
      <c r="Q40" s="15"/>
      <c r="T40" s="15"/>
      <c r="U40" s="61"/>
      <c r="V40" s="15"/>
      <c r="W40" s="61"/>
      <c r="X40" s="15"/>
    </row>
    <row r="41" spans="1:24" ht="15.6" customHeight="1" thickTop="1" x14ac:dyDescent="0.3">
      <c r="A41" s="416" t="s">
        <v>84</v>
      </c>
      <c r="B41" s="417"/>
      <c r="C41" s="214"/>
      <c r="D41" s="370">
        <v>0</v>
      </c>
      <c r="E41" s="25">
        <f>B10*D41/100</f>
        <v>0</v>
      </c>
      <c r="F41" s="69">
        <f>E41</f>
        <v>0</v>
      </c>
      <c r="G41" s="165">
        <f>E41*0</f>
        <v>0</v>
      </c>
      <c r="H41" s="31" t="s">
        <v>70</v>
      </c>
      <c r="I41" s="94"/>
      <c r="J41" s="71">
        <f>100-M41-J43-M43-J42-M42</f>
        <v>100</v>
      </c>
      <c r="K41" s="82">
        <f>IF(I41="",0,F41*J41/100)</f>
        <v>0</v>
      </c>
      <c r="L41" s="105"/>
      <c r="M41" s="106"/>
      <c r="N41" s="83">
        <f>IF(L41="",0,(F41*M41/100))</f>
        <v>0</v>
      </c>
      <c r="O41" s="236"/>
      <c r="P41" s="113">
        <f>100-S41-P43-S43-P42-S42</f>
        <v>100</v>
      </c>
      <c r="Q41" s="114">
        <f>IF(O41="",0,G41*P41/100)</f>
        <v>0</v>
      </c>
      <c r="R41" s="237"/>
      <c r="S41" s="113"/>
      <c r="T41" s="114">
        <f>IF(R41="",0,(G41*S41/100))</f>
        <v>0</v>
      </c>
      <c r="U41" s="179" t="str">
        <f t="shared" si="4"/>
        <v/>
      </c>
      <c r="V41" s="46">
        <f t="shared" ref="V41:V47" si="5">K41+Q41</f>
        <v>0</v>
      </c>
      <c r="W41" s="56" t="str">
        <f t="shared" si="2"/>
        <v/>
      </c>
      <c r="X41" s="47">
        <f t="shared" ref="X41:X47" si="6">N41+T41</f>
        <v>0</v>
      </c>
    </row>
    <row r="42" spans="1:24" ht="15.6" customHeight="1" x14ac:dyDescent="0.3">
      <c r="A42" s="238" t="s">
        <v>93</v>
      </c>
      <c r="B42" s="239"/>
      <c r="C42" s="218"/>
      <c r="D42" s="219"/>
      <c r="E42" s="26"/>
      <c r="F42" s="26"/>
      <c r="G42" s="26"/>
      <c r="H42" s="24"/>
      <c r="I42" s="103"/>
      <c r="J42" s="104"/>
      <c r="K42" s="88">
        <f>IF(I42="",0,(F41*J42/100))</f>
        <v>0</v>
      </c>
      <c r="L42" s="112"/>
      <c r="M42" s="104"/>
      <c r="N42" s="93">
        <f>IF(L42="",0,(F41*M42/100))</f>
        <v>0</v>
      </c>
      <c r="O42" s="236"/>
      <c r="P42" s="113"/>
      <c r="Q42" s="114">
        <f>IF(O42="",0,(G41*P42/100))</f>
        <v>0</v>
      </c>
      <c r="R42" s="237"/>
      <c r="S42" s="113"/>
      <c r="T42" s="114">
        <f>IF(R42="",0,(G41*S42/100))</f>
        <v>0</v>
      </c>
      <c r="U42" s="180" t="str">
        <f t="shared" si="4"/>
        <v/>
      </c>
      <c r="V42" s="50">
        <f t="shared" si="5"/>
        <v>0</v>
      </c>
      <c r="W42" s="58" t="str">
        <f t="shared" si="2"/>
        <v/>
      </c>
      <c r="X42" s="48">
        <f t="shared" si="6"/>
        <v>0</v>
      </c>
    </row>
    <row r="43" spans="1:24" ht="15.6" customHeight="1" thickBot="1" x14ac:dyDescent="0.35">
      <c r="A43" s="220"/>
      <c r="B43" s="230"/>
      <c r="C43" s="218"/>
      <c r="D43" s="368"/>
      <c r="E43" s="369"/>
      <c r="F43" s="26"/>
      <c r="G43" s="17"/>
      <c r="H43" s="24"/>
      <c r="I43" s="98"/>
      <c r="J43" s="100"/>
      <c r="K43" s="87">
        <f>IF(I43="",0,(F41*J43/100))</f>
        <v>0</v>
      </c>
      <c r="L43" s="110"/>
      <c r="M43" s="100"/>
      <c r="N43" s="90">
        <f>IF(L43="",0,(F41*M43/100))</f>
        <v>0</v>
      </c>
      <c r="O43" s="236"/>
      <c r="P43" s="113"/>
      <c r="Q43" s="114">
        <f>IF(O43="",0,(G41*P43/100))</f>
        <v>0</v>
      </c>
      <c r="R43" s="237"/>
      <c r="S43" s="113"/>
      <c r="T43" s="114">
        <f>IF(R43="",0,(G41*S43/100))</f>
        <v>0</v>
      </c>
      <c r="U43" s="181" t="str">
        <f t="shared" si="4"/>
        <v/>
      </c>
      <c r="V43" s="51">
        <f t="shared" si="5"/>
        <v>0</v>
      </c>
      <c r="W43" s="60" t="str">
        <f t="shared" si="2"/>
        <v/>
      </c>
      <c r="X43" s="49">
        <f t="shared" si="6"/>
        <v>0</v>
      </c>
    </row>
    <row r="44" spans="1:24" ht="32.1" customHeight="1" thickTop="1" thickBot="1" x14ac:dyDescent="0.35">
      <c r="A44" s="412" t="s">
        <v>126</v>
      </c>
      <c r="B44" s="412"/>
      <c r="C44" s="412"/>
      <c r="D44" s="241">
        <v>0</v>
      </c>
      <c r="E44" s="242"/>
      <c r="F44" s="242"/>
      <c r="G44" s="242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 ht="19.8" customHeight="1" thickTop="1" x14ac:dyDescent="0.3">
      <c r="A45" s="425" t="s">
        <v>72</v>
      </c>
      <c r="B45" s="426"/>
      <c r="C45" s="427"/>
      <c r="D45" s="219">
        <v>0</v>
      </c>
      <c r="E45" s="26">
        <f>B10*D45/100*IF(C45="x",0,1)</f>
        <v>0</v>
      </c>
      <c r="F45" s="68">
        <f>E45</f>
        <v>0</v>
      </c>
      <c r="G45" s="164">
        <f>E45*0</f>
        <v>0</v>
      </c>
      <c r="H45" s="31" t="s">
        <v>70</v>
      </c>
      <c r="I45" s="94"/>
      <c r="J45" s="71">
        <f>100-M45-J47-M47-J46-M46</f>
        <v>100</v>
      </c>
      <c r="K45" s="82">
        <f>IF(I45="",0,F45*J45/100)</f>
        <v>0</v>
      </c>
      <c r="L45" s="105"/>
      <c r="M45" s="106"/>
      <c r="N45" s="83">
        <f>IF(L45="",0,(F45*M45/100))</f>
        <v>0</v>
      </c>
      <c r="O45" s="236"/>
      <c r="P45" s="113">
        <f>IF(C45="x","",100-S45-P47-S47-P46-S46)</f>
        <v>100</v>
      </c>
      <c r="Q45" s="114">
        <f>IF(O45="",0,G45*P45/100)</f>
        <v>0</v>
      </c>
      <c r="R45" s="237"/>
      <c r="S45" s="113"/>
      <c r="T45" s="114">
        <f>IF(R45="",0,(G45*S45/100))</f>
        <v>0</v>
      </c>
      <c r="U45" s="55" t="str">
        <f>IF(I45="","",I45)</f>
        <v/>
      </c>
      <c r="V45" s="46">
        <f t="shared" si="5"/>
        <v>0</v>
      </c>
      <c r="W45" s="56" t="str">
        <f t="shared" si="2"/>
        <v/>
      </c>
      <c r="X45" s="47">
        <f t="shared" si="6"/>
        <v>0</v>
      </c>
    </row>
    <row r="46" spans="1:24" ht="15.6" customHeight="1" x14ac:dyDescent="0.3">
      <c r="A46" s="238"/>
      <c r="B46" s="239"/>
      <c r="C46" s="218"/>
      <c r="D46" s="243"/>
      <c r="E46" s="26"/>
      <c r="F46" s="26"/>
      <c r="G46" s="26"/>
      <c r="H46" s="24"/>
      <c r="I46" s="103"/>
      <c r="J46" s="104"/>
      <c r="K46" s="88">
        <f>IF(I46="",0,(F45*J46/100))</f>
        <v>0</v>
      </c>
      <c r="L46" s="112"/>
      <c r="M46" s="104"/>
      <c r="N46" s="93">
        <f>IF(L46="",0,(F45*M46/100))</f>
        <v>0</v>
      </c>
      <c r="O46" s="236"/>
      <c r="P46" s="113"/>
      <c r="Q46" s="114">
        <f>IF(O46="",0,(G45*P46/100))</f>
        <v>0</v>
      </c>
      <c r="R46" s="237"/>
      <c r="S46" s="113"/>
      <c r="T46" s="114">
        <f>IF(R46="",0,(G45*S46/100))</f>
        <v>0</v>
      </c>
      <c r="U46" s="57" t="str">
        <f t="shared" si="4"/>
        <v/>
      </c>
      <c r="V46" s="50">
        <f t="shared" si="5"/>
        <v>0</v>
      </c>
      <c r="W46" s="58" t="str">
        <f t="shared" si="2"/>
        <v/>
      </c>
      <c r="X46" s="48">
        <f t="shared" si="6"/>
        <v>0</v>
      </c>
    </row>
    <row r="47" spans="1:24" ht="15.6" customHeight="1" thickBot="1" x14ac:dyDescent="0.35">
      <c r="A47" s="171"/>
      <c r="B47" s="222"/>
      <c r="C47" s="223"/>
      <c r="D47" s="244"/>
      <c r="E47" s="28"/>
      <c r="F47" s="28"/>
      <c r="G47" s="28"/>
      <c r="H47" s="30"/>
      <c r="I47" s="98"/>
      <c r="J47" s="100"/>
      <c r="K47" s="87">
        <f>IF(I47="",0,(F45*J47/100))</f>
        <v>0</v>
      </c>
      <c r="L47" s="110"/>
      <c r="M47" s="100"/>
      <c r="N47" s="90">
        <f>IF(L47="",0,(F45*M47/100))</f>
        <v>0</v>
      </c>
      <c r="O47" s="236"/>
      <c r="P47" s="113"/>
      <c r="Q47" s="114">
        <f>IF(O47="",0,(G45*P47/100))</f>
        <v>0</v>
      </c>
      <c r="R47" s="237"/>
      <c r="S47" s="113"/>
      <c r="T47" s="114">
        <f>IF(R47="",0,(G45*S47/100))</f>
        <v>0</v>
      </c>
      <c r="U47" s="59" t="str">
        <f t="shared" si="4"/>
        <v/>
      </c>
      <c r="V47" s="51">
        <f t="shared" si="5"/>
        <v>0</v>
      </c>
      <c r="W47" s="60" t="str">
        <f t="shared" si="2"/>
        <v/>
      </c>
      <c r="X47" s="49">
        <f t="shared" si="6"/>
        <v>0</v>
      </c>
    </row>
    <row r="48" spans="1:24" ht="15.6" customHeight="1" thickBot="1" x14ac:dyDescent="0.35">
      <c r="A48" s="210" t="s">
        <v>85</v>
      </c>
      <c r="B48" s="226"/>
      <c r="C48" s="234"/>
      <c r="D48" s="235">
        <f>D49+D52+D55</f>
        <v>30</v>
      </c>
      <c r="E48" s="17"/>
      <c r="F48" s="17"/>
      <c r="G48" s="17"/>
      <c r="H48" s="24"/>
      <c r="K48" s="15"/>
      <c r="N48" s="15"/>
      <c r="Q48" s="15"/>
      <c r="T48" s="15"/>
      <c r="V48" s="15"/>
      <c r="X48" s="15"/>
    </row>
    <row r="49" spans="1:24" ht="15.6" customHeight="1" thickTop="1" x14ac:dyDescent="0.3">
      <c r="A49" s="416" t="s">
        <v>87</v>
      </c>
      <c r="B49" s="417"/>
      <c r="C49" s="214"/>
      <c r="D49" s="215">
        <v>20</v>
      </c>
      <c r="E49" s="205">
        <f>B10*D49/100</f>
        <v>536.05727999999988</v>
      </c>
      <c r="F49" s="202"/>
      <c r="G49" s="185">
        <f>E49</f>
        <v>536.05727999999988</v>
      </c>
      <c r="H49" s="182" t="s">
        <v>71</v>
      </c>
      <c r="I49" s="190"/>
      <c r="J49" s="191"/>
      <c r="K49" s="192"/>
      <c r="L49" s="192"/>
      <c r="M49" s="191"/>
      <c r="N49" s="193"/>
      <c r="O49" s="115" t="s">
        <v>98</v>
      </c>
      <c r="P49" s="139">
        <v>100</v>
      </c>
      <c r="Q49" s="161">
        <f>IF(O49="",0,G49*P49/100)</f>
        <v>536.05727999999988</v>
      </c>
      <c r="R49" s="120"/>
      <c r="S49" s="128"/>
      <c r="T49" s="157">
        <f>IF(R49="",0,G49*S49/100)</f>
        <v>0</v>
      </c>
      <c r="U49"/>
      <c r="V49"/>
      <c r="W49"/>
      <c r="X49"/>
    </row>
    <row r="50" spans="1:24" ht="15.6" customHeight="1" x14ac:dyDescent="0.3">
      <c r="A50" s="238"/>
      <c r="B50" s="239"/>
      <c r="C50" s="218"/>
      <c r="D50" s="219"/>
      <c r="E50" s="186"/>
      <c r="F50" s="203"/>
      <c r="G50" s="186"/>
      <c r="H50" s="64"/>
      <c r="O50" s="132"/>
      <c r="P50" s="134"/>
      <c r="Q50" s="162">
        <f>IF(O50="",0,G49*P50/100)</f>
        <v>0</v>
      </c>
      <c r="R50" s="133"/>
      <c r="S50" s="134"/>
      <c r="T50" s="158">
        <f>IF(R50="",0,G49*S50/100)</f>
        <v>0</v>
      </c>
      <c r="U50"/>
      <c r="V50"/>
      <c r="W50"/>
      <c r="X50"/>
    </row>
    <row r="51" spans="1:24" ht="15.6" customHeight="1" thickBot="1" x14ac:dyDescent="0.35">
      <c r="A51" s="220"/>
      <c r="B51" s="230"/>
      <c r="C51" s="218"/>
      <c r="D51" s="219"/>
      <c r="E51" s="187"/>
      <c r="F51" s="203"/>
      <c r="G51" s="187"/>
      <c r="H51" s="183"/>
      <c r="O51" s="119"/>
      <c r="P51" s="135"/>
      <c r="Q51" s="163">
        <f>IF(O51="",0,G49*P51/100)</f>
        <v>0</v>
      </c>
      <c r="R51" s="124"/>
      <c r="S51" s="135"/>
      <c r="T51" s="159">
        <f>IF(R51="",0,G49*S51/100)</f>
        <v>0</v>
      </c>
      <c r="U51"/>
      <c r="V51"/>
      <c r="W51"/>
      <c r="X51"/>
    </row>
    <row r="52" spans="1:24" ht="15.6" customHeight="1" thickTop="1" x14ac:dyDescent="0.3">
      <c r="A52" s="413" t="s">
        <v>86</v>
      </c>
      <c r="B52" s="414"/>
      <c r="C52" s="218"/>
      <c r="D52" s="240">
        <v>10</v>
      </c>
      <c r="E52" s="186">
        <f>B10*D52/100</f>
        <v>268.02863999999994</v>
      </c>
      <c r="F52" s="203"/>
      <c r="G52" s="188">
        <f>E52</f>
        <v>268.02863999999994</v>
      </c>
      <c r="H52" s="64" t="s">
        <v>71</v>
      </c>
      <c r="N52" s="401"/>
      <c r="O52" s="402" t="s">
        <v>128</v>
      </c>
      <c r="P52" s="139">
        <f>100-S52-P54-S54-P53-S53</f>
        <v>100</v>
      </c>
      <c r="Q52" s="161">
        <f>IF(O52="",0,G52*P52/100)</f>
        <v>268.02863999999994</v>
      </c>
      <c r="R52" s="120"/>
      <c r="S52" s="128"/>
      <c r="T52" s="157">
        <f>IF(R52="",0,(G52*S52/100))</f>
        <v>0</v>
      </c>
      <c r="U52"/>
      <c r="V52"/>
      <c r="W52"/>
      <c r="X52"/>
    </row>
    <row r="53" spans="1:24" ht="15.6" customHeight="1" x14ac:dyDescent="0.3">
      <c r="A53" s="238"/>
      <c r="B53" s="239"/>
      <c r="C53" s="218"/>
      <c r="D53" s="219"/>
      <c r="E53" s="186"/>
      <c r="F53" s="203"/>
      <c r="G53" s="186"/>
      <c r="H53" s="64"/>
      <c r="O53" s="132"/>
      <c r="P53" s="134"/>
      <c r="Q53" s="162">
        <f>IF(O53="",0,(G52*P53/100))</f>
        <v>0</v>
      </c>
      <c r="R53" s="133"/>
      <c r="S53" s="134"/>
      <c r="T53" s="158">
        <f>IF(R53="",0,(G52*S53/100))</f>
        <v>0</v>
      </c>
      <c r="U53"/>
      <c r="V53"/>
      <c r="W53"/>
      <c r="X53"/>
    </row>
    <row r="54" spans="1:24" ht="15.6" customHeight="1" thickBot="1" x14ac:dyDescent="0.35">
      <c r="A54" s="220"/>
      <c r="B54" s="230"/>
      <c r="C54" s="218"/>
      <c r="D54" s="219"/>
      <c r="E54" s="187"/>
      <c r="F54" s="203"/>
      <c r="G54" s="187"/>
      <c r="H54" s="183"/>
      <c r="O54" s="119"/>
      <c r="P54" s="135"/>
      <c r="Q54" s="163">
        <f>IF(O54="",0,(G52*P54/100))</f>
        <v>0</v>
      </c>
      <c r="R54" s="124"/>
      <c r="S54" s="135"/>
      <c r="T54" s="159">
        <f>IF(R54="",0,(G52*S54/100))</f>
        <v>0</v>
      </c>
      <c r="U54"/>
      <c r="V54"/>
      <c r="W54"/>
      <c r="X54"/>
    </row>
    <row r="55" spans="1:24" ht="15.6" customHeight="1" thickTop="1" x14ac:dyDescent="0.3">
      <c r="A55" s="413"/>
      <c r="B55" s="414"/>
      <c r="C55" s="415"/>
      <c r="D55" s="219"/>
      <c r="E55" s="186">
        <f>B10*D55/100</f>
        <v>0</v>
      </c>
      <c r="F55" s="203"/>
      <c r="G55" s="188">
        <f>E55</f>
        <v>0</v>
      </c>
      <c r="H55" s="64" t="s">
        <v>71</v>
      </c>
      <c r="O55" s="115"/>
      <c r="P55" s="139">
        <f>100-S55-P57-S57-P56-S56</f>
        <v>100</v>
      </c>
      <c r="Q55" s="161">
        <f>IF(O55="",0,G55*P55/100)</f>
        <v>0</v>
      </c>
      <c r="R55" s="120"/>
      <c r="S55" s="128"/>
      <c r="T55" s="157">
        <f>IF(R55="",0,(G55*S55/100))</f>
        <v>0</v>
      </c>
      <c r="U55"/>
      <c r="V55"/>
      <c r="W55"/>
      <c r="X55"/>
    </row>
    <row r="56" spans="1:24" ht="15.6" customHeight="1" x14ac:dyDescent="0.3">
      <c r="A56" s="238"/>
      <c r="B56" s="239"/>
      <c r="C56" s="218"/>
      <c r="D56" s="219"/>
      <c r="E56" s="186"/>
      <c r="F56" s="203"/>
      <c r="G56" s="186"/>
      <c r="H56" s="64"/>
      <c r="O56" s="132"/>
      <c r="P56" s="134"/>
      <c r="Q56" s="162">
        <f>IF(O56="",0,(G55*P56/100))</f>
        <v>0</v>
      </c>
      <c r="R56" s="133"/>
      <c r="S56" s="134"/>
      <c r="T56" s="158">
        <f>IF(R56="",0,(G55*S56/100))</f>
        <v>0</v>
      </c>
      <c r="U56"/>
      <c r="V56"/>
      <c r="W56"/>
      <c r="X56"/>
    </row>
    <row r="57" spans="1:24" ht="15.6" customHeight="1" thickBot="1" x14ac:dyDescent="0.35">
      <c r="A57" s="171"/>
      <c r="B57" s="222"/>
      <c r="C57" s="223"/>
      <c r="D57" s="245"/>
      <c r="E57" s="189"/>
      <c r="F57" s="204"/>
      <c r="G57" s="189"/>
      <c r="H57" s="184"/>
      <c r="I57" s="194"/>
      <c r="J57" s="195"/>
      <c r="K57" s="196"/>
      <c r="L57" s="196"/>
      <c r="M57" s="195"/>
      <c r="N57" s="197"/>
      <c r="O57" s="119"/>
      <c r="P57" s="135"/>
      <c r="Q57" s="163">
        <f>IF(O57="",0,(G55*P57/100))</f>
        <v>0</v>
      </c>
      <c r="R57" s="124"/>
      <c r="S57" s="135"/>
      <c r="T57" s="159">
        <f>IF(R57="",0,(G55*S57/100))</f>
        <v>0</v>
      </c>
      <c r="U57"/>
      <c r="V57"/>
      <c r="W57"/>
      <c r="X57"/>
    </row>
    <row r="58" spans="1:24" ht="16.2" thickBot="1" x14ac:dyDescent="0.35">
      <c r="A58" s="210" t="s">
        <v>88</v>
      </c>
      <c r="B58" s="226"/>
      <c r="C58" s="234"/>
      <c r="D58" s="235">
        <f>SUM(D59:D62)</f>
        <v>12</v>
      </c>
      <c r="E58" s="17"/>
      <c r="F58" s="17"/>
      <c r="G58" s="17"/>
      <c r="H58" s="24"/>
      <c r="Q58" s="15"/>
      <c r="T58" s="15"/>
      <c r="U58"/>
      <c r="V58"/>
      <c r="W58"/>
      <c r="X58"/>
    </row>
    <row r="59" spans="1:24" ht="15" thickTop="1" x14ac:dyDescent="0.3">
      <c r="A59" s="416" t="s">
        <v>89</v>
      </c>
      <c r="B59" s="417"/>
      <c r="C59" s="214"/>
      <c r="D59" s="371">
        <v>5</v>
      </c>
      <c r="E59" s="25">
        <f>B10*D59/100*IF(C59="x",0,1)</f>
        <v>134.01431999999997</v>
      </c>
      <c r="F59" s="32"/>
      <c r="G59" s="185">
        <f>E59</f>
        <v>134.01431999999997</v>
      </c>
      <c r="H59" s="182" t="s">
        <v>71</v>
      </c>
      <c r="I59" s="190"/>
      <c r="J59" s="191"/>
      <c r="K59" s="192"/>
      <c r="L59" s="192"/>
      <c r="M59" s="191"/>
      <c r="N59" s="193"/>
      <c r="O59" s="115" t="s">
        <v>98</v>
      </c>
      <c r="P59" s="175">
        <f>100-S59-P61-S61-P60-S60</f>
        <v>100</v>
      </c>
      <c r="Q59" s="172">
        <f>IF(O59="",0,G59*P59/100)</f>
        <v>134.01431999999997</v>
      </c>
      <c r="R59" s="120"/>
      <c r="S59" s="128"/>
      <c r="T59" s="176">
        <f>IF(R59="",0,(G59*S59/100))</f>
        <v>0</v>
      </c>
      <c r="U59"/>
      <c r="V59"/>
      <c r="W59"/>
      <c r="X59"/>
    </row>
    <row r="60" spans="1:24" x14ac:dyDescent="0.3">
      <c r="A60" s="238"/>
      <c r="B60" s="239"/>
      <c r="C60" s="218"/>
      <c r="D60" s="243"/>
      <c r="E60" s="26"/>
      <c r="F60" s="17"/>
      <c r="G60" s="186"/>
      <c r="H60" s="64"/>
      <c r="I60" s="198"/>
      <c r="N60" s="199"/>
      <c r="O60" s="132"/>
      <c r="P60" s="134"/>
      <c r="Q60" s="173">
        <f>IF(O60="",0,(G59*P60/100))</f>
        <v>0</v>
      </c>
      <c r="R60" s="133"/>
      <c r="S60" s="134"/>
      <c r="T60" s="177">
        <f>IF(R60="",0,(G59*S60/100))</f>
        <v>0</v>
      </c>
      <c r="U60"/>
      <c r="V60"/>
      <c r="W60"/>
      <c r="X60"/>
    </row>
    <row r="61" spans="1:24" ht="15" thickBot="1" x14ac:dyDescent="0.35">
      <c r="A61" s="220"/>
      <c r="B61" s="230"/>
      <c r="C61" s="218"/>
      <c r="D61" s="243"/>
      <c r="E61" s="17"/>
      <c r="F61" s="17"/>
      <c r="G61" s="187"/>
      <c r="H61" s="183"/>
      <c r="I61" s="198"/>
      <c r="N61" s="199"/>
      <c r="O61" s="119"/>
      <c r="P61" s="135"/>
      <c r="Q61" s="174">
        <f>IF(O61="",0,(G59*P61/100))</f>
        <v>0</v>
      </c>
      <c r="R61" s="124"/>
      <c r="S61" s="135"/>
      <c r="T61" s="178">
        <f>IF(R61="",0,(G59*S61/100))</f>
        <v>0</v>
      </c>
      <c r="U61"/>
      <c r="V61"/>
      <c r="W61"/>
      <c r="X61"/>
    </row>
    <row r="62" spans="1:24" ht="15.6" thickTop="1" thickBot="1" x14ac:dyDescent="0.35">
      <c r="A62" s="413" t="s">
        <v>90</v>
      </c>
      <c r="B62" s="414"/>
      <c r="C62" s="218"/>
      <c r="D62" s="372">
        <v>7</v>
      </c>
      <c r="E62" s="26">
        <f>B10*D62/100*IF(C62="x",0,1)</f>
        <v>187.62004799999994</v>
      </c>
      <c r="F62" s="17"/>
      <c r="G62" s="188">
        <f>E62</f>
        <v>187.62004799999994</v>
      </c>
      <c r="H62" s="64" t="s">
        <v>71</v>
      </c>
      <c r="I62" s="198"/>
      <c r="N62" s="199"/>
      <c r="O62" s="115" t="s">
        <v>99</v>
      </c>
      <c r="P62" s="175">
        <f>100-S62-P64-S64-P63-S63</f>
        <v>100</v>
      </c>
      <c r="Q62" s="172">
        <f>IF(O62="",0,G62*P62/100)</f>
        <v>187.62004799999994</v>
      </c>
      <c r="R62" s="120"/>
      <c r="S62" s="128"/>
      <c r="T62" s="176">
        <f>IF(R62="",0,(G62*S62/100))</f>
        <v>0</v>
      </c>
      <c r="U62"/>
      <c r="V62"/>
      <c r="W62"/>
      <c r="X62"/>
    </row>
    <row r="63" spans="1:24" x14ac:dyDescent="0.3">
      <c r="A63" s="238"/>
      <c r="B63" s="239"/>
      <c r="C63" s="218"/>
      <c r="D63" s="243"/>
      <c r="E63" s="26"/>
      <c r="F63" s="17"/>
      <c r="G63" s="186"/>
      <c r="H63" s="64"/>
      <c r="I63" s="198"/>
      <c r="N63" s="199"/>
      <c r="O63" s="132"/>
      <c r="P63" s="134"/>
      <c r="Q63" s="173">
        <f>IF(O63="",0,(G62*P63/100))</f>
        <v>0</v>
      </c>
      <c r="R63" s="133"/>
      <c r="S63" s="134"/>
      <c r="T63" s="177">
        <f>IF(R63="",0,(G62*S63/100))</f>
        <v>0</v>
      </c>
      <c r="U63"/>
      <c r="V63"/>
      <c r="W63"/>
      <c r="X63"/>
    </row>
    <row r="64" spans="1:24" ht="15" thickBot="1" x14ac:dyDescent="0.35">
      <c r="A64" s="171"/>
      <c r="B64" s="222"/>
      <c r="C64" s="223"/>
      <c r="D64" s="246"/>
      <c r="E64" s="28"/>
      <c r="F64" s="28"/>
      <c r="G64" s="189"/>
      <c r="H64" s="184"/>
      <c r="I64" s="194"/>
      <c r="J64" s="195"/>
      <c r="K64" s="196"/>
      <c r="L64" s="196"/>
      <c r="M64" s="195"/>
      <c r="N64" s="197"/>
      <c r="O64" s="119"/>
      <c r="P64" s="135"/>
      <c r="Q64" s="174">
        <f>IF(O64="",0,(G62*P64/100))</f>
        <v>0</v>
      </c>
      <c r="R64" s="124"/>
      <c r="S64" s="135"/>
      <c r="T64" s="178">
        <f>IF(R64="",0,(G62*S64/100))</f>
        <v>0</v>
      </c>
      <c r="U64"/>
      <c r="V64"/>
      <c r="W64"/>
      <c r="X64"/>
    </row>
    <row r="65" spans="4:24" ht="15" thickBot="1" x14ac:dyDescent="0.35">
      <c r="D65" s="169">
        <f>D25+D32+D40+D44+D48+D58</f>
        <v>80</v>
      </c>
      <c r="H65" s="33"/>
      <c r="J65" s="14"/>
      <c r="K65" s="11"/>
      <c r="M65" s="14"/>
      <c r="N65" s="11"/>
      <c r="P65" s="14"/>
      <c r="Q65" s="11"/>
      <c r="S65"/>
      <c r="T65"/>
      <c r="V65" s="11"/>
      <c r="X65"/>
    </row>
    <row r="66" spans="4:24" x14ac:dyDescent="0.3">
      <c r="H66" s="33"/>
      <c r="J66" s="14"/>
      <c r="K66" s="11"/>
      <c r="M66" s="14"/>
      <c r="N66" s="11"/>
      <c r="P66" s="14"/>
      <c r="Q66" s="11"/>
      <c r="S66"/>
      <c r="T66"/>
      <c r="V66" s="11"/>
      <c r="X66"/>
    </row>
    <row r="67" spans="4:24" x14ac:dyDescent="0.3">
      <c r="H67" s="33"/>
      <c r="J67" s="14"/>
      <c r="K67" s="11"/>
      <c r="M67" s="14"/>
      <c r="N67" s="11"/>
      <c r="P67" s="14"/>
      <c r="Q67" s="11"/>
      <c r="S67"/>
      <c r="T67"/>
      <c r="V67" s="11"/>
      <c r="X67"/>
    </row>
    <row r="68" spans="4:24" x14ac:dyDescent="0.3">
      <c r="H68" s="33"/>
      <c r="J68" s="14"/>
      <c r="K68" s="11"/>
      <c r="M68" s="14"/>
      <c r="N68" s="11"/>
      <c r="P68" s="14"/>
      <c r="Q68" s="11"/>
      <c r="S68"/>
      <c r="T68"/>
      <c r="V68" s="11"/>
      <c r="X68"/>
    </row>
    <row r="69" spans="4:24" x14ac:dyDescent="0.3">
      <c r="H69" s="33"/>
      <c r="J69" s="14"/>
      <c r="K69" s="11"/>
      <c r="M69" s="14"/>
      <c r="N69" s="11"/>
      <c r="P69" s="14"/>
      <c r="Q69" s="11"/>
      <c r="S69"/>
      <c r="T69"/>
      <c r="V69" s="11"/>
      <c r="X69"/>
    </row>
    <row r="70" spans="4:24" x14ac:dyDescent="0.3">
      <c r="H70" s="33"/>
      <c r="J70" s="14"/>
      <c r="K70" s="11"/>
      <c r="M70" s="14"/>
      <c r="N70" s="11"/>
      <c r="P70" s="14"/>
      <c r="Q70" s="11"/>
      <c r="S70"/>
      <c r="T70"/>
      <c r="V70" s="11"/>
      <c r="X70"/>
    </row>
    <row r="71" spans="4:24" x14ac:dyDescent="0.3">
      <c r="H71" s="33"/>
      <c r="J71" s="14"/>
      <c r="K71" s="11"/>
      <c r="M71" s="14"/>
      <c r="N71" s="11"/>
      <c r="P71" s="14"/>
      <c r="Q71" s="11"/>
      <c r="S71"/>
      <c r="T71"/>
      <c r="V71" s="11"/>
      <c r="X71"/>
    </row>
    <row r="72" spans="4:24" x14ac:dyDescent="0.3">
      <c r="H72" s="33"/>
      <c r="J72" s="14"/>
      <c r="K72" s="11"/>
      <c r="M72" s="14"/>
      <c r="N72" s="11"/>
      <c r="P72" s="14"/>
      <c r="Q72" s="11"/>
      <c r="S72"/>
      <c r="T72"/>
      <c r="V72" s="11"/>
      <c r="X72"/>
    </row>
    <row r="73" spans="4:24" x14ac:dyDescent="0.3">
      <c r="H73" s="33"/>
      <c r="J73" s="14"/>
      <c r="K73" s="11"/>
      <c r="M73" s="14"/>
      <c r="N73" s="11"/>
      <c r="P73" s="14"/>
      <c r="Q73" s="11"/>
      <c r="S73"/>
      <c r="T73"/>
      <c r="V73" s="11"/>
      <c r="X73"/>
    </row>
    <row r="74" spans="4:24" x14ac:dyDescent="0.3">
      <c r="H74" s="33"/>
      <c r="J74" s="14"/>
      <c r="K74" s="11"/>
      <c r="M74" s="14"/>
      <c r="N74" s="11"/>
      <c r="P74" s="14"/>
      <c r="Q74" s="11"/>
      <c r="S74"/>
      <c r="T74"/>
      <c r="V74" s="11"/>
      <c r="X74"/>
    </row>
  </sheetData>
  <sheetProtection selectLockedCells="1"/>
  <mergeCells count="27">
    <mergeCell ref="A1:K1"/>
    <mergeCell ref="A45:C45"/>
    <mergeCell ref="U21:X21"/>
    <mergeCell ref="E19:E20"/>
    <mergeCell ref="I21:N21"/>
    <mergeCell ref="O21:T21"/>
    <mergeCell ref="F19:F20"/>
    <mergeCell ref="D19:D20"/>
    <mergeCell ref="A17:A18"/>
    <mergeCell ref="A19:A20"/>
    <mergeCell ref="B19:B20"/>
    <mergeCell ref="A26:B26"/>
    <mergeCell ref="B2:K4"/>
    <mergeCell ref="A15:A16"/>
    <mergeCell ref="F17:F18"/>
    <mergeCell ref="F15:F16"/>
    <mergeCell ref="C19:C20"/>
    <mergeCell ref="A44:C44"/>
    <mergeCell ref="A55:C55"/>
    <mergeCell ref="A62:B62"/>
    <mergeCell ref="A59:B59"/>
    <mergeCell ref="A29:B29"/>
    <mergeCell ref="A33:B33"/>
    <mergeCell ref="A36:B36"/>
    <mergeCell ref="A52:B52"/>
    <mergeCell ref="A49:B49"/>
    <mergeCell ref="A41:B41"/>
  </mergeCells>
  <phoneticPr fontId="29" type="noConversion"/>
  <pageMargins left="0.25" right="0.25" top="0.75" bottom="0.75" header="0.3" footer="0.3"/>
  <pageSetup paperSize="8" scale="79" fitToHeight="0" orientation="landscape" r:id="rId1"/>
  <ignoredErrors>
    <ignoredError sqref="K40 T40 Q40 Q48 Q58 T58" formula="1"/>
    <ignoredError sqref="W26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CD253-81AD-431F-A156-46DC463456EF}">
  <sheetPr>
    <tabColor theme="6" tint="0.39997558519241921"/>
    <pageSetUpPr fitToPage="1"/>
  </sheetPr>
  <dimension ref="A1:AA73"/>
  <sheetViews>
    <sheetView topLeftCell="A17" workbookViewId="0">
      <selection activeCell="Y60" sqref="Y60"/>
    </sheetView>
  </sheetViews>
  <sheetFormatPr defaultColWidth="8.6640625" defaultRowHeight="14.4" x14ac:dyDescent="0.3"/>
  <cols>
    <col min="1" max="1" width="2.88671875" style="251" customWidth="1"/>
    <col min="2" max="2" width="12.5546875" style="14" customWidth="1"/>
    <col min="3" max="3" width="22.33203125" style="14" customWidth="1"/>
    <col min="4" max="4" width="2.44140625" customWidth="1"/>
    <col min="5" max="5" width="10.88671875" customWidth="1"/>
    <col min="6" max="6" width="3.44140625" customWidth="1"/>
    <col min="7" max="7" width="11.5546875" customWidth="1"/>
    <col min="8" max="8" width="3.33203125" customWidth="1"/>
    <col min="9" max="9" width="10.88671875" customWidth="1"/>
    <col min="10" max="10" width="2.44140625" customWidth="1"/>
    <col min="11" max="11" width="10.88671875" customWidth="1"/>
    <col min="12" max="12" width="2.44140625" customWidth="1"/>
    <col min="13" max="13" width="10.88671875" customWidth="1"/>
    <col min="14" max="14" width="2.44140625" customWidth="1"/>
    <col min="15" max="15" width="10.88671875" customWidth="1"/>
    <col min="16" max="16" width="2.44140625" customWidth="1"/>
    <col min="17" max="17" width="10.88671875" customWidth="1"/>
    <col min="18" max="18" width="2.44140625" customWidth="1"/>
    <col min="19" max="19" width="10.88671875" style="247" customWidth="1"/>
    <col min="20" max="20" width="2" style="247" customWidth="1"/>
    <col min="21" max="26" width="11.6640625" customWidth="1"/>
    <col min="27" max="27" width="11.88671875" style="247" customWidth="1"/>
  </cols>
  <sheetData>
    <row r="1" spans="1:27" s="250" customFormat="1" ht="27" customHeight="1" x14ac:dyDescent="0.3">
      <c r="A1" s="491" t="s">
        <v>57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</row>
    <row r="2" spans="1:27" ht="21" customHeight="1" x14ac:dyDescent="0.4">
      <c r="B2" s="509" t="s">
        <v>77</v>
      </c>
      <c r="C2" s="509"/>
      <c r="D2" s="509"/>
      <c r="E2" s="509"/>
      <c r="F2" s="509"/>
      <c r="G2" s="509"/>
      <c r="H2" s="509"/>
      <c r="I2" s="509"/>
      <c r="J2" s="509"/>
      <c r="K2" s="509"/>
      <c r="L2" s="509"/>
      <c r="M2" s="509"/>
      <c r="N2" s="509"/>
      <c r="O2" s="509"/>
      <c r="P2" s="509"/>
      <c r="Q2" s="509"/>
      <c r="R2" s="252"/>
      <c r="S2" s="252"/>
      <c r="T2"/>
      <c r="AA2"/>
    </row>
    <row r="3" spans="1:27" ht="15.6" x14ac:dyDescent="0.3">
      <c r="A3" s="507" t="s">
        <v>53</v>
      </c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/>
      <c r="AA3"/>
    </row>
    <row r="4" spans="1:27" ht="6.75" customHeight="1" x14ac:dyDescent="0.3">
      <c r="A4" s="253"/>
      <c r="B4" s="254"/>
      <c r="C4" s="254"/>
      <c r="D4" s="255"/>
      <c r="E4" s="255"/>
      <c r="F4" s="255"/>
      <c r="G4" s="256"/>
      <c r="H4" s="256"/>
      <c r="I4" s="256"/>
      <c r="J4" s="256"/>
      <c r="K4" s="256"/>
      <c r="L4" s="256"/>
      <c r="M4" s="256"/>
      <c r="N4" s="256"/>
      <c r="S4"/>
      <c r="T4"/>
      <c r="AA4"/>
    </row>
    <row r="5" spans="1:27" x14ac:dyDescent="0.3">
      <c r="G5" s="257"/>
      <c r="H5" s="257"/>
      <c r="I5" s="257"/>
      <c r="J5" s="257"/>
      <c r="K5" s="257"/>
      <c r="L5" s="257"/>
      <c r="M5" s="257"/>
      <c r="N5" s="257"/>
      <c r="O5" s="258"/>
      <c r="P5" s="258"/>
      <c r="Q5" s="258"/>
      <c r="R5" s="258"/>
      <c r="S5" s="259"/>
      <c r="T5"/>
      <c r="AA5"/>
    </row>
    <row r="6" spans="1:27" ht="15.75" customHeight="1" x14ac:dyDescent="0.3">
      <c r="A6" s="492" t="s">
        <v>31</v>
      </c>
      <c r="B6" s="493"/>
      <c r="C6" s="494">
        <f>CALCOLO!B2</f>
        <v>0</v>
      </c>
      <c r="D6" s="494"/>
      <c r="E6" s="494"/>
      <c r="F6" s="494"/>
      <c r="G6" s="494"/>
      <c r="H6" s="494"/>
      <c r="I6" s="494"/>
      <c r="J6" s="494"/>
      <c r="K6" s="494"/>
      <c r="L6" s="494"/>
      <c r="M6" s="494"/>
      <c r="N6" s="494"/>
      <c r="O6" s="494"/>
      <c r="P6" s="494"/>
      <c r="Q6" s="494"/>
      <c r="R6" s="494"/>
      <c r="S6" s="495"/>
      <c r="T6"/>
      <c r="AA6"/>
    </row>
    <row r="7" spans="1:27" ht="12" customHeight="1" x14ac:dyDescent="0.3">
      <c r="A7" s="261"/>
      <c r="B7" s="262"/>
      <c r="C7" s="496"/>
      <c r="D7" s="496"/>
      <c r="E7" s="496"/>
      <c r="F7" s="496"/>
      <c r="G7" s="496"/>
      <c r="H7" s="496"/>
      <c r="I7" s="496"/>
      <c r="J7" s="496"/>
      <c r="K7" s="496"/>
      <c r="L7" s="496"/>
      <c r="M7" s="496"/>
      <c r="N7" s="496"/>
      <c r="O7" s="496"/>
      <c r="P7" s="496"/>
      <c r="Q7" s="496"/>
      <c r="R7" s="496"/>
      <c r="S7" s="497"/>
      <c r="T7"/>
      <c r="AA7"/>
    </row>
    <row r="8" spans="1:27" ht="15.6" customHeight="1" x14ac:dyDescent="0.3">
      <c r="A8" s="505" t="str">
        <f>CALCOLO!A6</f>
        <v>PROGETTO P.N.R.R.? (SI/NO)</v>
      </c>
      <c r="B8" s="505"/>
      <c r="C8" s="506"/>
      <c r="D8" s="502" t="str">
        <f>CALCOLO!B6</f>
        <v>SI</v>
      </c>
      <c r="E8" s="503"/>
      <c r="F8" s="504"/>
      <c r="G8" s="263"/>
      <c r="S8"/>
      <c r="T8"/>
      <c r="AA8"/>
    </row>
    <row r="9" spans="1:27" ht="26.25" customHeight="1" thickBot="1" x14ac:dyDescent="0.35">
      <c r="A9" s="499" t="s">
        <v>25</v>
      </c>
      <c r="B9" s="499"/>
      <c r="C9" s="499"/>
      <c r="D9" s="500">
        <f>CALCOLO!B8</f>
        <v>186131</v>
      </c>
      <c r="E9" s="500"/>
      <c r="F9" s="500"/>
      <c r="G9" s="501" t="s">
        <v>83</v>
      </c>
      <c r="H9" s="501"/>
      <c r="I9" s="264">
        <f>CALCOLO!B21</f>
        <v>670.07159999999988</v>
      </c>
      <c r="J9" s="498" t="s">
        <v>73</v>
      </c>
      <c r="K9" s="498"/>
      <c r="L9" s="498" t="s">
        <v>67</v>
      </c>
      <c r="M9" s="498"/>
      <c r="N9" s="498" t="s">
        <v>68</v>
      </c>
      <c r="O9" s="498"/>
      <c r="P9" s="498" t="s">
        <v>69</v>
      </c>
      <c r="Q9" s="498"/>
      <c r="R9" s="498" t="s">
        <v>29</v>
      </c>
      <c r="S9" s="498"/>
      <c r="T9"/>
      <c r="AA9"/>
    </row>
    <row r="10" spans="1:27" ht="15" customHeight="1" x14ac:dyDescent="0.3">
      <c r="A10" s="547" t="s">
        <v>3</v>
      </c>
      <c r="B10" s="547"/>
      <c r="C10" s="547"/>
      <c r="D10" s="508">
        <f>CALCOLO!D8</f>
        <v>3350.3579999999997</v>
      </c>
      <c r="E10" s="508"/>
      <c r="F10" s="508"/>
      <c r="G10" s="550" t="s">
        <v>8</v>
      </c>
      <c r="H10" s="551"/>
      <c r="I10" s="552"/>
      <c r="J10" s="486">
        <v>0.5</v>
      </c>
      <c r="K10" s="487"/>
      <c r="L10" s="486">
        <v>1</v>
      </c>
      <c r="M10" s="487"/>
      <c r="N10" s="486">
        <v>0</v>
      </c>
      <c r="O10" s="487"/>
      <c r="P10" s="486">
        <v>0</v>
      </c>
      <c r="Q10" s="487"/>
      <c r="R10" s="512">
        <f>CALCOLO!F15</f>
        <v>509.25441599999994</v>
      </c>
      <c r="S10" s="513"/>
      <c r="T10"/>
      <c r="AA10"/>
    </row>
    <row r="11" spans="1:27" ht="15" customHeight="1" x14ac:dyDescent="0.3">
      <c r="A11" s="547" t="s">
        <v>26</v>
      </c>
      <c r="B11" s="547"/>
      <c r="C11" s="547"/>
      <c r="D11" s="488">
        <f>CALCOLO!B9</f>
        <v>1.8</v>
      </c>
      <c r="E11" s="488"/>
      <c r="F11" s="488"/>
      <c r="G11" s="553"/>
      <c r="H11" s="554"/>
      <c r="I11" s="555"/>
      <c r="J11" s="489">
        <f>CALCOLO!B16</f>
        <v>509.25441599999994</v>
      </c>
      <c r="K11" s="490"/>
      <c r="L11" s="489">
        <f>CALCOLO!C16</f>
        <v>0</v>
      </c>
      <c r="M11" s="490"/>
      <c r="N11" s="489">
        <f>CALCOLO!D16</f>
        <v>0</v>
      </c>
      <c r="O11" s="490"/>
      <c r="P11" s="489">
        <f>CALCOLO!E16</f>
        <v>0</v>
      </c>
      <c r="Q11" s="490"/>
      <c r="R11" s="514"/>
      <c r="S11" s="515"/>
      <c r="T11"/>
      <c r="AA11"/>
    </row>
    <row r="12" spans="1:27" x14ac:dyDescent="0.3">
      <c r="A12" s="547" t="s">
        <v>58</v>
      </c>
      <c r="B12" s="547"/>
      <c r="C12" s="547"/>
      <c r="D12" s="508">
        <f>CALCOLO!B10</f>
        <v>2680.2863999999995</v>
      </c>
      <c r="E12" s="508"/>
      <c r="F12" s="508"/>
      <c r="G12" s="553" t="s">
        <v>27</v>
      </c>
      <c r="H12" s="554"/>
      <c r="I12" s="555"/>
      <c r="J12" s="516">
        <v>0.5</v>
      </c>
      <c r="K12" s="517"/>
      <c r="L12" s="516">
        <v>0</v>
      </c>
      <c r="M12" s="517"/>
      <c r="N12" s="516">
        <v>1</v>
      </c>
      <c r="O12" s="517"/>
      <c r="P12" s="516">
        <v>1</v>
      </c>
      <c r="Q12" s="517"/>
      <c r="R12" s="529">
        <f>CALCOLO!F17</f>
        <v>1634.9747039999997</v>
      </c>
      <c r="S12" s="530"/>
      <c r="T12"/>
      <c r="AA12"/>
    </row>
    <row r="13" spans="1:27" ht="15" thickBot="1" x14ac:dyDescent="0.35">
      <c r="A13" s="547" t="s">
        <v>5</v>
      </c>
      <c r="B13" s="547"/>
      <c r="C13" s="547"/>
      <c r="D13" s="548">
        <f>CALCOLO!B12</f>
        <v>2025.92</v>
      </c>
      <c r="E13" s="548"/>
      <c r="F13" s="548"/>
      <c r="G13" s="556"/>
      <c r="H13" s="557"/>
      <c r="I13" s="558"/>
      <c r="J13" s="533">
        <f>CALCOLO!B18</f>
        <v>509.25441599999994</v>
      </c>
      <c r="K13" s="534"/>
      <c r="L13" s="535">
        <f>CALCOLO!C18</f>
        <v>0</v>
      </c>
      <c r="M13" s="536"/>
      <c r="N13" s="535">
        <f>CALCOLO!D18</f>
        <v>804.08591999999976</v>
      </c>
      <c r="O13" s="536"/>
      <c r="P13" s="535">
        <f>CALCOLO!E18</f>
        <v>321.63436799999988</v>
      </c>
      <c r="Q13" s="536"/>
      <c r="R13" s="531"/>
      <c r="S13" s="532"/>
      <c r="T13"/>
      <c r="AA13"/>
    </row>
    <row r="14" spans="1:27" ht="15.6" thickTop="1" thickBot="1" x14ac:dyDescent="0.35">
      <c r="A14" s="547" t="s">
        <v>4</v>
      </c>
      <c r="B14" s="547"/>
      <c r="C14" s="547"/>
      <c r="D14" s="548">
        <f>CALCOLO!B11</f>
        <v>654.36639999999943</v>
      </c>
      <c r="E14" s="548"/>
      <c r="F14" s="548"/>
      <c r="G14" s="541" t="s">
        <v>28</v>
      </c>
      <c r="H14" s="542"/>
      <c r="I14" s="543"/>
      <c r="J14" s="520">
        <f>CALCOLO!B19</f>
        <v>1018.5088319999999</v>
      </c>
      <c r="K14" s="521"/>
      <c r="L14" s="520">
        <f>CALCOLO!C19</f>
        <v>0</v>
      </c>
      <c r="M14" s="521"/>
      <c r="N14" s="520">
        <f>CALCOLO!D19</f>
        <v>804.08591999999976</v>
      </c>
      <c r="O14" s="521"/>
      <c r="P14" s="520">
        <f>CALCOLO!E19</f>
        <v>321.63436799999988</v>
      </c>
      <c r="Q14" s="521"/>
      <c r="R14" s="518">
        <f>CALCOLO!F19</f>
        <v>2144.2291199999995</v>
      </c>
      <c r="S14" s="519"/>
      <c r="T14"/>
      <c r="AA14"/>
    </row>
    <row r="15" spans="1:27" ht="5.25" customHeight="1" x14ac:dyDescent="0.3">
      <c r="A15" s="253"/>
      <c r="B15" s="266"/>
      <c r="C15" s="266"/>
      <c r="D15" s="267"/>
      <c r="E15" s="267"/>
      <c r="F15" s="267"/>
      <c r="G15" s="268"/>
      <c r="H15" s="268"/>
      <c r="I15" s="269"/>
      <c r="J15" s="269"/>
      <c r="K15" s="270"/>
      <c r="L15" s="270"/>
      <c r="M15" s="270"/>
      <c r="N15" s="270"/>
      <c r="O15" s="270"/>
      <c r="P15" s="270"/>
      <c r="Q15" s="268"/>
      <c r="R15" s="268"/>
      <c r="S15" s="271"/>
      <c r="T15"/>
      <c r="AA15"/>
    </row>
    <row r="16" spans="1:27" ht="5.25" customHeight="1" thickBot="1" x14ac:dyDescent="0.35">
      <c r="AA16"/>
    </row>
    <row r="17" spans="1:27" ht="10.5" customHeight="1" x14ac:dyDescent="0.3">
      <c r="D17" s="544" t="s">
        <v>46</v>
      </c>
      <c r="E17" s="545"/>
      <c r="F17" s="545"/>
      <c r="G17" s="545"/>
      <c r="H17" s="545"/>
      <c r="I17" s="546"/>
      <c r="J17" s="526" t="s">
        <v>47</v>
      </c>
      <c r="K17" s="527"/>
      <c r="L17" s="527"/>
      <c r="M17" s="527"/>
      <c r="N17" s="527"/>
      <c r="O17" s="528"/>
      <c r="P17" s="457" t="s">
        <v>48</v>
      </c>
      <c r="Q17" s="458"/>
      <c r="R17" s="458"/>
      <c r="S17" s="459"/>
      <c r="T17"/>
      <c r="AA17"/>
    </row>
    <row r="18" spans="1:27" s="273" customFormat="1" ht="11.25" customHeight="1" x14ac:dyDescent="0.3">
      <c r="A18" s="272"/>
      <c r="B18" s="559" t="s">
        <v>44</v>
      </c>
      <c r="C18" s="560"/>
      <c r="D18" s="549" t="s">
        <v>45</v>
      </c>
      <c r="E18" s="537"/>
      <c r="F18" s="537" t="s">
        <v>4</v>
      </c>
      <c r="G18" s="537"/>
      <c r="H18" s="537" t="s">
        <v>49</v>
      </c>
      <c r="I18" s="538"/>
      <c r="J18" s="522" t="s">
        <v>45</v>
      </c>
      <c r="K18" s="523"/>
      <c r="L18" s="523" t="s">
        <v>4</v>
      </c>
      <c r="M18" s="523"/>
      <c r="N18" s="523" t="s">
        <v>50</v>
      </c>
      <c r="O18" s="524"/>
      <c r="P18" s="510" t="s">
        <v>51</v>
      </c>
      <c r="Q18" s="511"/>
      <c r="R18" s="511" t="s">
        <v>52</v>
      </c>
      <c r="S18" s="525"/>
    </row>
    <row r="19" spans="1:27" ht="15" customHeight="1" x14ac:dyDescent="0.3">
      <c r="A19" s="274">
        <f>IF(B19="","",1)</f>
        <v>1</v>
      </c>
      <c r="B19" s="484" t="s">
        <v>95</v>
      </c>
      <c r="C19" s="485"/>
      <c r="D19" s="466">
        <v>335.04</v>
      </c>
      <c r="E19" s="446"/>
      <c r="F19" s="477">
        <f>IF(D19="","",IF(D19=0,"",(D19/1.323*(32.3/100))))</f>
        <v>81.797369614512476</v>
      </c>
      <c r="G19" s="478"/>
      <c r="H19" s="446">
        <f>IF(D19="","",IF(B19="","",(D19-F19)))</f>
        <v>253.24263038548753</v>
      </c>
      <c r="I19" s="447"/>
      <c r="J19" s="450">
        <v>335.04</v>
      </c>
      <c r="K19" s="451"/>
      <c r="L19" s="448">
        <f>IF(B19="","",(J19/1.323*(32.3/100)))</f>
        <v>81.797369614512476</v>
      </c>
      <c r="M19" s="449"/>
      <c r="N19" s="451">
        <f>IF(B19="","",(J19-L19))</f>
        <v>253.24263038548753</v>
      </c>
      <c r="O19" s="461"/>
      <c r="P19" s="462">
        <f>IF(B19="","",(IF(D19="",0,D19)+IF(J19="",0,J19)))</f>
        <v>670.08</v>
      </c>
      <c r="Q19" s="463"/>
      <c r="R19" s="464">
        <f>IF(B19="","",(IF(H19="",0,H19)+IF(N19="",0,N19)))</f>
        <v>506.48526077097506</v>
      </c>
      <c r="S19" s="465"/>
      <c r="T19"/>
      <c r="AA19"/>
    </row>
    <row r="20" spans="1:27" s="275" customFormat="1" ht="15" customHeight="1" x14ac:dyDescent="0.3">
      <c r="A20" s="274">
        <f>IF(B20="","",(A19+1))</f>
        <v>2</v>
      </c>
      <c r="B20" s="484" t="s">
        <v>100</v>
      </c>
      <c r="C20" s="485"/>
      <c r="D20" s="466">
        <v>120.61</v>
      </c>
      <c r="E20" s="446"/>
      <c r="F20" s="477">
        <f t="shared" ref="F20:F48" si="0">IF(D20="","",IF(D20=0,"",(D20/1.323*(32.3/100))))</f>
        <v>29.445978835978831</v>
      </c>
      <c r="G20" s="478"/>
      <c r="H20" s="446">
        <f t="shared" ref="H20:H48" si="1">IF(D20="","",IF(B20="","",(D20-F20)))</f>
        <v>91.164021164021165</v>
      </c>
      <c r="I20" s="447"/>
      <c r="J20" s="450">
        <v>120.61</v>
      </c>
      <c r="K20" s="451"/>
      <c r="L20" s="448">
        <f t="shared" ref="L20:L52" si="2">IF(B20="","",(J20/1.323*(32.3/100)))</f>
        <v>29.445978835978831</v>
      </c>
      <c r="M20" s="449"/>
      <c r="N20" s="451">
        <f t="shared" ref="N20:N52" si="3">IF(B20="","",(J20-L20))</f>
        <v>91.164021164021165</v>
      </c>
      <c r="O20" s="461"/>
      <c r="P20" s="462">
        <f t="shared" ref="P20:P52" si="4">IF(B20="","",(IF(D20="",0,D20)+IF(J20="",0,J20)))</f>
        <v>241.22</v>
      </c>
      <c r="Q20" s="463"/>
      <c r="R20" s="464">
        <f t="shared" ref="R20:R52" si="5">IF(B20="","",(IF(H20="",0,H20)+IF(N20="",0,N20)))</f>
        <v>182.32804232804233</v>
      </c>
      <c r="S20" s="465"/>
    </row>
    <row r="21" spans="1:27" s="275" customFormat="1" ht="15" customHeight="1" x14ac:dyDescent="0.3">
      <c r="A21" s="274">
        <f t="shared" ref="A21:A48" si="6">IF(B21="","",(A20+1))</f>
        <v>3</v>
      </c>
      <c r="B21" s="484" t="s">
        <v>101</v>
      </c>
      <c r="C21" s="485"/>
      <c r="D21" s="466">
        <v>7.67</v>
      </c>
      <c r="E21" s="446"/>
      <c r="F21" s="477">
        <f t="shared" si="0"/>
        <v>1.8725699168556309</v>
      </c>
      <c r="G21" s="478"/>
      <c r="H21" s="446">
        <f t="shared" si="1"/>
        <v>5.797430083144369</v>
      </c>
      <c r="I21" s="447"/>
      <c r="J21" s="450">
        <v>7.67</v>
      </c>
      <c r="K21" s="451"/>
      <c r="L21" s="448">
        <f t="shared" si="2"/>
        <v>1.8725699168556309</v>
      </c>
      <c r="M21" s="449"/>
      <c r="N21" s="451">
        <f t="shared" si="3"/>
        <v>5.797430083144369</v>
      </c>
      <c r="O21" s="461"/>
      <c r="P21" s="462">
        <f t="shared" si="4"/>
        <v>15.34</v>
      </c>
      <c r="Q21" s="463"/>
      <c r="R21" s="464">
        <f t="shared" si="5"/>
        <v>11.594860166288738</v>
      </c>
      <c r="S21" s="465"/>
      <c r="U21" s="276" t="s">
        <v>63</v>
      </c>
    </row>
    <row r="22" spans="1:27" s="21" customFormat="1" ht="15" customHeight="1" thickBot="1" x14ac:dyDescent="0.35">
      <c r="A22" s="274">
        <f t="shared" si="6"/>
        <v>4</v>
      </c>
      <c r="B22" s="484" t="s">
        <v>102</v>
      </c>
      <c r="C22" s="485"/>
      <c r="D22" s="466">
        <v>7.65</v>
      </c>
      <c r="E22" s="446"/>
      <c r="F22" s="477">
        <f t="shared" si="0"/>
        <v>1.8676870748299319</v>
      </c>
      <c r="G22" s="478"/>
      <c r="H22" s="446">
        <f t="shared" si="1"/>
        <v>5.7823129251700687</v>
      </c>
      <c r="I22" s="447"/>
      <c r="J22" s="450">
        <v>7.65</v>
      </c>
      <c r="K22" s="451"/>
      <c r="L22" s="448">
        <f t="shared" si="2"/>
        <v>1.8676870748299319</v>
      </c>
      <c r="M22" s="449"/>
      <c r="N22" s="451">
        <f t="shared" si="3"/>
        <v>5.7823129251700687</v>
      </c>
      <c r="O22" s="461"/>
      <c r="P22" s="462">
        <f t="shared" si="4"/>
        <v>15.3</v>
      </c>
      <c r="Q22" s="463"/>
      <c r="R22" s="464">
        <f t="shared" si="5"/>
        <v>11.564625850340137</v>
      </c>
      <c r="S22" s="465"/>
    </row>
    <row r="23" spans="1:27" s="275" customFormat="1" ht="15" customHeight="1" thickBot="1" x14ac:dyDescent="0.35">
      <c r="A23" s="274">
        <f t="shared" si="6"/>
        <v>5</v>
      </c>
      <c r="B23" s="484" t="s">
        <v>103</v>
      </c>
      <c r="C23" s="485"/>
      <c r="D23" s="466">
        <v>7.67</v>
      </c>
      <c r="E23" s="446"/>
      <c r="F23" s="477">
        <f t="shared" si="0"/>
        <v>1.8725699168556309</v>
      </c>
      <c r="G23" s="478"/>
      <c r="H23" s="446">
        <f t="shared" si="1"/>
        <v>5.797430083144369</v>
      </c>
      <c r="I23" s="447"/>
      <c r="J23" s="450">
        <v>7.67</v>
      </c>
      <c r="K23" s="451"/>
      <c r="L23" s="448">
        <f t="shared" si="2"/>
        <v>1.8725699168556309</v>
      </c>
      <c r="M23" s="449"/>
      <c r="N23" s="451">
        <f t="shared" si="3"/>
        <v>5.797430083144369</v>
      </c>
      <c r="O23" s="461"/>
      <c r="P23" s="462">
        <f t="shared" si="4"/>
        <v>15.34</v>
      </c>
      <c r="Q23" s="463"/>
      <c r="R23" s="464">
        <f t="shared" si="5"/>
        <v>11.594860166288738</v>
      </c>
      <c r="S23" s="465"/>
      <c r="V23" s="136"/>
      <c r="W23" s="137"/>
      <c r="X23" s="277"/>
    </row>
    <row r="24" spans="1:27" s="21" customFormat="1" ht="15" customHeight="1" x14ac:dyDescent="0.3">
      <c r="A24" s="274">
        <f t="shared" si="6"/>
        <v>6</v>
      </c>
      <c r="B24" s="484" t="s">
        <v>104</v>
      </c>
      <c r="C24" s="485"/>
      <c r="D24" s="466">
        <v>7.65</v>
      </c>
      <c r="E24" s="446"/>
      <c r="F24" s="477">
        <f t="shared" si="0"/>
        <v>1.8676870748299319</v>
      </c>
      <c r="G24" s="478"/>
      <c r="H24" s="446">
        <f t="shared" si="1"/>
        <v>5.7823129251700687</v>
      </c>
      <c r="I24" s="447"/>
      <c r="J24" s="450">
        <v>7.65</v>
      </c>
      <c r="K24" s="451"/>
      <c r="L24" s="448">
        <f t="shared" si="2"/>
        <v>1.8676870748299319</v>
      </c>
      <c r="M24" s="449"/>
      <c r="N24" s="451">
        <f t="shared" si="3"/>
        <v>5.7823129251700687</v>
      </c>
      <c r="O24" s="461"/>
      <c r="P24" s="462">
        <f t="shared" si="4"/>
        <v>15.3</v>
      </c>
      <c r="Q24" s="463"/>
      <c r="R24" s="464">
        <f t="shared" si="5"/>
        <v>11.564625850340137</v>
      </c>
      <c r="S24" s="465"/>
    </row>
    <row r="25" spans="1:27" s="275" customFormat="1" ht="15" customHeight="1" x14ac:dyDescent="0.3">
      <c r="A25" s="274">
        <f t="shared" si="6"/>
        <v>7</v>
      </c>
      <c r="B25" s="484" t="s">
        <v>105</v>
      </c>
      <c r="C25" s="485"/>
      <c r="D25" s="466">
        <v>7.66</v>
      </c>
      <c r="E25" s="446"/>
      <c r="F25" s="477">
        <f t="shared" si="0"/>
        <v>1.8701284958427815</v>
      </c>
      <c r="G25" s="478"/>
      <c r="H25" s="446">
        <f t="shared" si="1"/>
        <v>5.7898715041572189</v>
      </c>
      <c r="I25" s="447"/>
      <c r="J25" s="450">
        <v>7.66</v>
      </c>
      <c r="K25" s="451"/>
      <c r="L25" s="448">
        <f t="shared" si="2"/>
        <v>1.8701284958427815</v>
      </c>
      <c r="M25" s="449"/>
      <c r="N25" s="451">
        <f t="shared" si="3"/>
        <v>5.7898715041572189</v>
      </c>
      <c r="O25" s="461"/>
      <c r="P25" s="462">
        <f t="shared" si="4"/>
        <v>15.32</v>
      </c>
      <c r="Q25" s="463"/>
      <c r="R25" s="464">
        <f t="shared" si="5"/>
        <v>11.579743008314438</v>
      </c>
      <c r="S25" s="465"/>
    </row>
    <row r="26" spans="1:27" s="21" customFormat="1" ht="15" customHeight="1" x14ac:dyDescent="0.3">
      <c r="A26" s="274">
        <f t="shared" si="6"/>
        <v>8</v>
      </c>
      <c r="B26" s="484" t="s">
        <v>106</v>
      </c>
      <c r="C26" s="485"/>
      <c r="D26" s="466">
        <v>7.65</v>
      </c>
      <c r="E26" s="446"/>
      <c r="F26" s="477">
        <f t="shared" si="0"/>
        <v>1.8676870748299319</v>
      </c>
      <c r="G26" s="478"/>
      <c r="H26" s="446">
        <f t="shared" si="1"/>
        <v>5.7823129251700687</v>
      </c>
      <c r="I26" s="447"/>
      <c r="J26" s="450">
        <v>7.65</v>
      </c>
      <c r="K26" s="451"/>
      <c r="L26" s="448">
        <f t="shared" si="2"/>
        <v>1.8676870748299319</v>
      </c>
      <c r="M26" s="449"/>
      <c r="N26" s="451">
        <f t="shared" si="3"/>
        <v>5.7823129251700687</v>
      </c>
      <c r="O26" s="461"/>
      <c r="P26" s="462">
        <f t="shared" si="4"/>
        <v>15.3</v>
      </c>
      <c r="Q26" s="463"/>
      <c r="R26" s="464">
        <f t="shared" si="5"/>
        <v>11.564625850340137</v>
      </c>
      <c r="S26" s="465"/>
    </row>
    <row r="27" spans="1:27" s="275" customFormat="1" ht="15" customHeight="1" x14ac:dyDescent="0.3">
      <c r="A27" s="274">
        <f t="shared" si="6"/>
        <v>9</v>
      </c>
      <c r="B27" s="484" t="s">
        <v>107</v>
      </c>
      <c r="C27" s="485"/>
      <c r="D27" s="466">
        <v>7.65</v>
      </c>
      <c r="E27" s="446"/>
      <c r="F27" s="477">
        <f t="shared" si="0"/>
        <v>1.8676870748299319</v>
      </c>
      <c r="G27" s="478"/>
      <c r="H27" s="446">
        <f t="shared" si="1"/>
        <v>5.7823129251700687</v>
      </c>
      <c r="I27" s="447"/>
      <c r="J27" s="450">
        <v>7.65</v>
      </c>
      <c r="K27" s="451"/>
      <c r="L27" s="448">
        <f t="shared" si="2"/>
        <v>1.8676870748299319</v>
      </c>
      <c r="M27" s="449"/>
      <c r="N27" s="451">
        <f t="shared" si="3"/>
        <v>5.7823129251700687</v>
      </c>
      <c r="O27" s="461"/>
      <c r="P27" s="462">
        <f t="shared" si="4"/>
        <v>15.3</v>
      </c>
      <c r="Q27" s="463"/>
      <c r="R27" s="464">
        <f t="shared" si="5"/>
        <v>11.564625850340137</v>
      </c>
      <c r="S27" s="465"/>
    </row>
    <row r="28" spans="1:27" s="21" customFormat="1" ht="15" customHeight="1" x14ac:dyDescent="0.3">
      <c r="A28" s="274">
        <f t="shared" si="6"/>
        <v>10</v>
      </c>
      <c r="B28" s="539" t="s">
        <v>108</v>
      </c>
      <c r="C28" s="540"/>
      <c r="D28" s="466"/>
      <c r="E28" s="446"/>
      <c r="F28" s="477"/>
      <c r="G28" s="478"/>
      <c r="H28" s="446"/>
      <c r="I28" s="447"/>
      <c r="J28" s="450">
        <v>670.07</v>
      </c>
      <c r="K28" s="451"/>
      <c r="L28" s="448">
        <f t="shared" si="2"/>
        <v>163.59229780801209</v>
      </c>
      <c r="M28" s="449"/>
      <c r="N28" s="451">
        <f t="shared" si="3"/>
        <v>506.47770219198799</v>
      </c>
      <c r="O28" s="461"/>
      <c r="P28" s="462">
        <v>670.07</v>
      </c>
      <c r="Q28" s="463"/>
      <c r="R28" s="464">
        <v>506.49</v>
      </c>
      <c r="S28" s="465"/>
    </row>
    <row r="29" spans="1:27" s="275" customFormat="1" ht="15" customHeight="1" x14ac:dyDescent="0.3">
      <c r="A29" s="274">
        <f t="shared" si="6"/>
        <v>11</v>
      </c>
      <c r="B29" s="539" t="s">
        <v>109</v>
      </c>
      <c r="C29" s="540"/>
      <c r="D29" s="466"/>
      <c r="E29" s="446"/>
      <c r="F29" s="477"/>
      <c r="G29" s="478"/>
      <c r="H29" s="446"/>
      <c r="I29" s="447"/>
      <c r="J29" s="450">
        <v>134.01</v>
      </c>
      <c r="K29" s="451"/>
      <c r="L29" s="448">
        <f t="shared" si="2"/>
        <v>32.717482993197272</v>
      </c>
      <c r="M29" s="449"/>
      <c r="N29" s="451">
        <f t="shared" si="3"/>
        <v>101.29251700680271</v>
      </c>
      <c r="O29" s="461"/>
      <c r="P29" s="462">
        <v>134.01</v>
      </c>
      <c r="Q29" s="463"/>
      <c r="R29" s="464">
        <v>101.29</v>
      </c>
      <c r="S29" s="465"/>
    </row>
    <row r="30" spans="1:27" s="21" customFormat="1" ht="15" customHeight="1" x14ac:dyDescent="0.3">
      <c r="A30" s="274">
        <f t="shared" si="6"/>
        <v>12</v>
      </c>
      <c r="B30" s="539" t="s">
        <v>110</v>
      </c>
      <c r="C30" s="540"/>
      <c r="D30" s="466"/>
      <c r="E30" s="446"/>
      <c r="F30" s="477"/>
      <c r="G30" s="478"/>
      <c r="H30" s="446"/>
      <c r="I30" s="447"/>
      <c r="J30" s="450">
        <v>80.41</v>
      </c>
      <c r="K30" s="451"/>
      <c r="L30" s="448">
        <f t="shared" si="2"/>
        <v>19.631466364323504</v>
      </c>
      <c r="M30" s="449"/>
      <c r="N30" s="451">
        <f t="shared" si="3"/>
        <v>60.778533635676496</v>
      </c>
      <c r="O30" s="461"/>
      <c r="P30" s="462">
        <v>80.41</v>
      </c>
      <c r="Q30" s="463"/>
      <c r="R30" s="464">
        <v>60.78</v>
      </c>
      <c r="S30" s="465"/>
    </row>
    <row r="31" spans="1:27" s="21" customFormat="1" ht="15" customHeight="1" x14ac:dyDescent="0.3">
      <c r="A31" s="274">
        <f t="shared" si="6"/>
        <v>13</v>
      </c>
      <c r="B31" s="539" t="s">
        <v>111</v>
      </c>
      <c r="C31" s="540"/>
      <c r="D31" s="466"/>
      <c r="E31" s="446"/>
      <c r="F31" s="477"/>
      <c r="G31" s="478"/>
      <c r="H31" s="446"/>
      <c r="I31" s="447"/>
      <c r="J31" s="450">
        <v>53.61</v>
      </c>
      <c r="K31" s="451"/>
      <c r="L31" s="448">
        <f t="shared" si="2"/>
        <v>13.08845804988662</v>
      </c>
      <c r="M31" s="449"/>
      <c r="N31" s="451">
        <f t="shared" si="3"/>
        <v>40.521541950113381</v>
      </c>
      <c r="O31" s="461"/>
      <c r="P31" s="462">
        <v>53.61</v>
      </c>
      <c r="Q31" s="463"/>
      <c r="R31" s="464">
        <v>40.520000000000003</v>
      </c>
      <c r="S31" s="465"/>
    </row>
    <row r="32" spans="1:27" s="275" customFormat="1" ht="15" customHeight="1" x14ac:dyDescent="0.3">
      <c r="A32" s="274">
        <f t="shared" si="6"/>
        <v>14</v>
      </c>
      <c r="B32" s="539" t="s">
        <v>112</v>
      </c>
      <c r="C32" s="540"/>
      <c r="D32" s="466"/>
      <c r="E32" s="446"/>
      <c r="F32" s="477"/>
      <c r="G32" s="478"/>
      <c r="H32" s="446"/>
      <c r="I32" s="447"/>
      <c r="J32" s="450">
        <v>187.62</v>
      </c>
      <c r="K32" s="451"/>
      <c r="L32" s="448">
        <f t="shared" si="2"/>
        <v>45.805941043083898</v>
      </c>
      <c r="M32" s="449"/>
      <c r="N32" s="451">
        <f t="shared" si="3"/>
        <v>141.81405895691611</v>
      </c>
      <c r="O32" s="461"/>
      <c r="P32" s="462">
        <v>187.62</v>
      </c>
      <c r="Q32" s="463"/>
      <c r="R32" s="464">
        <v>141.81</v>
      </c>
      <c r="S32" s="465"/>
    </row>
    <row r="33" spans="1:19" s="275" customFormat="1" ht="15" customHeight="1" x14ac:dyDescent="0.3">
      <c r="A33" s="274" t="str">
        <f t="shared" si="6"/>
        <v/>
      </c>
      <c r="B33" s="484"/>
      <c r="C33" s="485"/>
      <c r="D33" s="466" t="str">
        <f>IF(B33="","",IF(#REF!=0,"",#REF!))</f>
        <v/>
      </c>
      <c r="E33" s="446"/>
      <c r="F33" s="477" t="str">
        <f t="shared" si="0"/>
        <v/>
      </c>
      <c r="G33" s="478"/>
      <c r="H33" s="446" t="str">
        <f t="shared" si="1"/>
        <v/>
      </c>
      <c r="I33" s="447"/>
      <c r="J33" s="450" t="str">
        <f>IF(B33="","",(#REF!+#REF!))</f>
        <v/>
      </c>
      <c r="K33" s="451"/>
      <c r="L33" s="448" t="str">
        <f t="shared" si="2"/>
        <v/>
      </c>
      <c r="M33" s="449"/>
      <c r="N33" s="451" t="str">
        <f t="shared" si="3"/>
        <v/>
      </c>
      <c r="O33" s="461"/>
      <c r="P33" s="462" t="str">
        <f t="shared" si="4"/>
        <v/>
      </c>
      <c r="Q33" s="463"/>
      <c r="R33" s="464" t="str">
        <f t="shared" si="5"/>
        <v/>
      </c>
      <c r="S33" s="465"/>
    </row>
    <row r="34" spans="1:19" s="275" customFormat="1" ht="15" customHeight="1" x14ac:dyDescent="0.3">
      <c r="A34" s="274" t="str">
        <f t="shared" si="6"/>
        <v/>
      </c>
      <c r="B34" s="484"/>
      <c r="C34" s="485"/>
      <c r="D34" s="466" t="str">
        <f>IF(B34="","",IF(#REF!=0,"",#REF!))</f>
        <v/>
      </c>
      <c r="E34" s="446"/>
      <c r="F34" s="477" t="str">
        <f t="shared" si="0"/>
        <v/>
      </c>
      <c r="G34" s="478"/>
      <c r="H34" s="446" t="str">
        <f t="shared" si="1"/>
        <v/>
      </c>
      <c r="I34" s="447"/>
      <c r="J34" s="450" t="str">
        <f>IF(B34="","",(#REF!+#REF!))</f>
        <v/>
      </c>
      <c r="K34" s="451"/>
      <c r="L34" s="448" t="str">
        <f t="shared" si="2"/>
        <v/>
      </c>
      <c r="M34" s="449"/>
      <c r="N34" s="451" t="str">
        <f t="shared" si="3"/>
        <v/>
      </c>
      <c r="O34" s="461"/>
      <c r="P34" s="462" t="str">
        <f t="shared" si="4"/>
        <v/>
      </c>
      <c r="Q34" s="463"/>
      <c r="R34" s="464" t="str">
        <f t="shared" si="5"/>
        <v/>
      </c>
      <c r="S34" s="465"/>
    </row>
    <row r="35" spans="1:19" s="21" customFormat="1" ht="15" customHeight="1" x14ac:dyDescent="0.3">
      <c r="A35" s="274" t="str">
        <f t="shared" si="6"/>
        <v/>
      </c>
      <c r="B35" s="484"/>
      <c r="C35" s="485"/>
      <c r="D35" s="466" t="str">
        <f>IF(B35="","",IF(#REF!=0,"",#REF!))</f>
        <v/>
      </c>
      <c r="E35" s="446"/>
      <c r="F35" s="477" t="str">
        <f t="shared" si="0"/>
        <v/>
      </c>
      <c r="G35" s="478"/>
      <c r="H35" s="446" t="str">
        <f t="shared" si="1"/>
        <v/>
      </c>
      <c r="I35" s="447"/>
      <c r="J35" s="450" t="str">
        <f>IF(B35="","",(#REF!+#REF!))</f>
        <v/>
      </c>
      <c r="K35" s="451"/>
      <c r="L35" s="448" t="str">
        <f t="shared" si="2"/>
        <v/>
      </c>
      <c r="M35" s="449"/>
      <c r="N35" s="451" t="str">
        <f t="shared" si="3"/>
        <v/>
      </c>
      <c r="O35" s="461"/>
      <c r="P35" s="462" t="str">
        <f t="shared" si="4"/>
        <v/>
      </c>
      <c r="Q35" s="463"/>
      <c r="R35" s="464" t="str">
        <f t="shared" si="5"/>
        <v/>
      </c>
      <c r="S35" s="465"/>
    </row>
    <row r="36" spans="1:19" s="275" customFormat="1" ht="15" customHeight="1" x14ac:dyDescent="0.3">
      <c r="A36" s="274" t="str">
        <f t="shared" si="6"/>
        <v/>
      </c>
      <c r="B36" s="484"/>
      <c r="C36" s="485"/>
      <c r="D36" s="466" t="str">
        <f>IF(B36="","",IF(#REF!=0,"",#REF!))</f>
        <v/>
      </c>
      <c r="E36" s="446"/>
      <c r="F36" s="477" t="str">
        <f t="shared" si="0"/>
        <v/>
      </c>
      <c r="G36" s="478"/>
      <c r="H36" s="446" t="str">
        <f t="shared" si="1"/>
        <v/>
      </c>
      <c r="I36" s="447"/>
      <c r="J36" s="450" t="str">
        <f>IF(B36="","",(#REF!+#REF!))</f>
        <v/>
      </c>
      <c r="K36" s="451"/>
      <c r="L36" s="448" t="str">
        <f t="shared" si="2"/>
        <v/>
      </c>
      <c r="M36" s="449"/>
      <c r="N36" s="451" t="str">
        <f t="shared" si="3"/>
        <v/>
      </c>
      <c r="O36" s="461"/>
      <c r="P36" s="462" t="str">
        <f t="shared" si="4"/>
        <v/>
      </c>
      <c r="Q36" s="463"/>
      <c r="R36" s="464" t="str">
        <f t="shared" si="5"/>
        <v/>
      </c>
      <c r="S36" s="465"/>
    </row>
    <row r="37" spans="1:19" s="21" customFormat="1" ht="15" customHeight="1" x14ac:dyDescent="0.3">
      <c r="A37" s="274" t="str">
        <f t="shared" si="6"/>
        <v/>
      </c>
      <c r="B37" s="484"/>
      <c r="C37" s="485"/>
      <c r="D37" s="466" t="str">
        <f>IF(B37="","",IF(#REF!=0,"",#REF!))</f>
        <v/>
      </c>
      <c r="E37" s="446"/>
      <c r="F37" s="477" t="str">
        <f t="shared" si="0"/>
        <v/>
      </c>
      <c r="G37" s="478"/>
      <c r="H37" s="446" t="str">
        <f t="shared" si="1"/>
        <v/>
      </c>
      <c r="I37" s="447"/>
      <c r="J37" s="450" t="str">
        <f>IF(B37="","",(#REF!+#REF!))</f>
        <v/>
      </c>
      <c r="K37" s="451"/>
      <c r="L37" s="448" t="str">
        <f t="shared" si="2"/>
        <v/>
      </c>
      <c r="M37" s="449"/>
      <c r="N37" s="451" t="str">
        <f t="shared" si="3"/>
        <v/>
      </c>
      <c r="O37" s="461"/>
      <c r="P37" s="462" t="str">
        <f t="shared" si="4"/>
        <v/>
      </c>
      <c r="Q37" s="463"/>
      <c r="R37" s="464" t="str">
        <f t="shared" si="5"/>
        <v/>
      </c>
      <c r="S37" s="465"/>
    </row>
    <row r="38" spans="1:19" s="275" customFormat="1" ht="15" customHeight="1" x14ac:dyDescent="0.3">
      <c r="A38" s="274" t="str">
        <f t="shared" si="6"/>
        <v/>
      </c>
      <c r="B38" s="484"/>
      <c r="C38" s="485"/>
      <c r="D38" s="466" t="str">
        <f>IF(B38="","",IF(#REF!=0,"",#REF!))</f>
        <v/>
      </c>
      <c r="E38" s="446"/>
      <c r="F38" s="477" t="str">
        <f t="shared" si="0"/>
        <v/>
      </c>
      <c r="G38" s="478"/>
      <c r="H38" s="446" t="str">
        <f t="shared" si="1"/>
        <v/>
      </c>
      <c r="I38" s="447"/>
      <c r="J38" s="450" t="str">
        <f>IF(B38="","",(#REF!+#REF!))</f>
        <v/>
      </c>
      <c r="K38" s="451"/>
      <c r="L38" s="448" t="str">
        <f t="shared" si="2"/>
        <v/>
      </c>
      <c r="M38" s="449"/>
      <c r="N38" s="451" t="str">
        <f t="shared" si="3"/>
        <v/>
      </c>
      <c r="O38" s="461"/>
      <c r="P38" s="462" t="str">
        <f t="shared" si="4"/>
        <v/>
      </c>
      <c r="Q38" s="463"/>
      <c r="R38" s="464" t="str">
        <f t="shared" si="5"/>
        <v/>
      </c>
      <c r="S38" s="465"/>
    </row>
    <row r="39" spans="1:19" s="21" customFormat="1" ht="15" customHeight="1" x14ac:dyDescent="0.3">
      <c r="A39" s="274" t="str">
        <f t="shared" si="6"/>
        <v/>
      </c>
      <c r="B39" s="484"/>
      <c r="C39" s="485"/>
      <c r="D39" s="466" t="str">
        <f>IF(B39="","",IF(#REF!=0,"",#REF!))</f>
        <v/>
      </c>
      <c r="E39" s="446"/>
      <c r="F39" s="477" t="str">
        <f t="shared" si="0"/>
        <v/>
      </c>
      <c r="G39" s="478"/>
      <c r="H39" s="446" t="str">
        <f t="shared" si="1"/>
        <v/>
      </c>
      <c r="I39" s="447"/>
      <c r="J39" s="450" t="str">
        <f>IF(B39="","",(#REF!+#REF!))</f>
        <v/>
      </c>
      <c r="K39" s="451"/>
      <c r="L39" s="448" t="str">
        <f t="shared" si="2"/>
        <v/>
      </c>
      <c r="M39" s="449"/>
      <c r="N39" s="451" t="str">
        <f t="shared" si="3"/>
        <v/>
      </c>
      <c r="O39" s="461"/>
      <c r="P39" s="462" t="str">
        <f t="shared" si="4"/>
        <v/>
      </c>
      <c r="Q39" s="463"/>
      <c r="R39" s="464" t="str">
        <f t="shared" si="5"/>
        <v/>
      </c>
      <c r="S39" s="465"/>
    </row>
    <row r="40" spans="1:19" s="275" customFormat="1" ht="15" customHeight="1" x14ac:dyDescent="0.3">
      <c r="A40" s="274" t="str">
        <f t="shared" si="6"/>
        <v/>
      </c>
      <c r="B40" s="484"/>
      <c r="C40" s="485"/>
      <c r="D40" s="466" t="str">
        <f>IF(B40="","",IF(#REF!=0,"",#REF!))</f>
        <v/>
      </c>
      <c r="E40" s="446"/>
      <c r="F40" s="477" t="str">
        <f t="shared" si="0"/>
        <v/>
      </c>
      <c r="G40" s="478"/>
      <c r="H40" s="446" t="str">
        <f t="shared" si="1"/>
        <v/>
      </c>
      <c r="I40" s="447"/>
      <c r="J40" s="450" t="str">
        <f>IF(B40="","",(#REF!+#REF!))</f>
        <v/>
      </c>
      <c r="K40" s="451"/>
      <c r="L40" s="448" t="str">
        <f t="shared" si="2"/>
        <v/>
      </c>
      <c r="M40" s="449"/>
      <c r="N40" s="451" t="str">
        <f t="shared" si="3"/>
        <v/>
      </c>
      <c r="O40" s="461"/>
      <c r="P40" s="462" t="str">
        <f t="shared" si="4"/>
        <v/>
      </c>
      <c r="Q40" s="463"/>
      <c r="R40" s="464" t="str">
        <f t="shared" si="5"/>
        <v/>
      </c>
      <c r="S40" s="465"/>
    </row>
    <row r="41" spans="1:19" s="21" customFormat="1" ht="15" customHeight="1" x14ac:dyDescent="0.3">
      <c r="A41" s="274" t="str">
        <f t="shared" si="6"/>
        <v/>
      </c>
      <c r="B41" s="484"/>
      <c r="C41" s="485"/>
      <c r="D41" s="466" t="str">
        <f>IF(B41="","",IF(#REF!=0,"",#REF!))</f>
        <v/>
      </c>
      <c r="E41" s="446"/>
      <c r="F41" s="477" t="str">
        <f t="shared" si="0"/>
        <v/>
      </c>
      <c r="G41" s="478"/>
      <c r="H41" s="446" t="str">
        <f t="shared" si="1"/>
        <v/>
      </c>
      <c r="I41" s="447"/>
      <c r="J41" s="450" t="str">
        <f>IF(B41="","",(#REF!+#REF!))</f>
        <v/>
      </c>
      <c r="K41" s="451"/>
      <c r="L41" s="448" t="str">
        <f t="shared" si="2"/>
        <v/>
      </c>
      <c r="M41" s="449"/>
      <c r="N41" s="451" t="str">
        <f t="shared" si="3"/>
        <v/>
      </c>
      <c r="O41" s="461"/>
      <c r="P41" s="462" t="str">
        <f t="shared" si="4"/>
        <v/>
      </c>
      <c r="Q41" s="463"/>
      <c r="R41" s="464" t="str">
        <f t="shared" si="5"/>
        <v/>
      </c>
      <c r="S41" s="465"/>
    </row>
    <row r="42" spans="1:19" s="275" customFormat="1" ht="15" customHeight="1" x14ac:dyDescent="0.3">
      <c r="A42" s="274" t="str">
        <f t="shared" si="6"/>
        <v/>
      </c>
      <c r="B42" s="484"/>
      <c r="C42" s="485"/>
      <c r="D42" s="466" t="str">
        <f>IF(B42="","",IF(#REF!=0,"",#REF!))</f>
        <v/>
      </c>
      <c r="E42" s="446"/>
      <c r="F42" s="477" t="str">
        <f t="shared" si="0"/>
        <v/>
      </c>
      <c r="G42" s="478"/>
      <c r="H42" s="446" t="str">
        <f t="shared" si="1"/>
        <v/>
      </c>
      <c r="I42" s="447"/>
      <c r="J42" s="450" t="str">
        <f>IF(B42="","",(#REF!+#REF!))</f>
        <v/>
      </c>
      <c r="K42" s="451"/>
      <c r="L42" s="448" t="str">
        <f t="shared" si="2"/>
        <v/>
      </c>
      <c r="M42" s="449"/>
      <c r="N42" s="451" t="str">
        <f t="shared" si="3"/>
        <v/>
      </c>
      <c r="O42" s="461"/>
      <c r="P42" s="462" t="str">
        <f t="shared" si="4"/>
        <v/>
      </c>
      <c r="Q42" s="463"/>
      <c r="R42" s="464" t="str">
        <f t="shared" si="5"/>
        <v/>
      </c>
      <c r="S42" s="465"/>
    </row>
    <row r="43" spans="1:19" s="21" customFormat="1" ht="15" customHeight="1" x14ac:dyDescent="0.3">
      <c r="A43" s="274" t="str">
        <f t="shared" si="6"/>
        <v/>
      </c>
      <c r="B43" s="484"/>
      <c r="C43" s="485"/>
      <c r="D43" s="466" t="str">
        <f>IF(B43="","",IF(#REF!=0,"",#REF!))</f>
        <v/>
      </c>
      <c r="E43" s="446"/>
      <c r="F43" s="477" t="str">
        <f t="shared" si="0"/>
        <v/>
      </c>
      <c r="G43" s="478"/>
      <c r="H43" s="446" t="str">
        <f t="shared" si="1"/>
        <v/>
      </c>
      <c r="I43" s="447"/>
      <c r="J43" s="450" t="str">
        <f>IF(B43="","",(#REF!+#REF!))</f>
        <v/>
      </c>
      <c r="K43" s="451"/>
      <c r="L43" s="448" t="str">
        <f t="shared" si="2"/>
        <v/>
      </c>
      <c r="M43" s="449"/>
      <c r="N43" s="451" t="str">
        <f t="shared" si="3"/>
        <v/>
      </c>
      <c r="O43" s="461"/>
      <c r="P43" s="462" t="str">
        <f t="shared" si="4"/>
        <v/>
      </c>
      <c r="Q43" s="463"/>
      <c r="R43" s="464" t="str">
        <f t="shared" si="5"/>
        <v/>
      </c>
      <c r="S43" s="465"/>
    </row>
    <row r="44" spans="1:19" s="21" customFormat="1" ht="15" customHeight="1" x14ac:dyDescent="0.3">
      <c r="A44" s="274" t="str">
        <f t="shared" si="6"/>
        <v/>
      </c>
      <c r="B44" s="484"/>
      <c r="C44" s="485"/>
      <c r="D44" s="466" t="str">
        <f>IF(B44="","",IF(#REF!=0,"",#REF!))</f>
        <v/>
      </c>
      <c r="E44" s="446"/>
      <c r="F44" s="477" t="str">
        <f t="shared" si="0"/>
        <v/>
      </c>
      <c r="G44" s="478"/>
      <c r="H44" s="446" t="str">
        <f t="shared" si="1"/>
        <v/>
      </c>
      <c r="I44" s="447"/>
      <c r="J44" s="450" t="str">
        <f>IF(B44="","",(#REF!+#REF!))</f>
        <v/>
      </c>
      <c r="K44" s="451"/>
      <c r="L44" s="448" t="str">
        <f t="shared" si="2"/>
        <v/>
      </c>
      <c r="M44" s="449"/>
      <c r="N44" s="451" t="str">
        <f t="shared" si="3"/>
        <v/>
      </c>
      <c r="O44" s="461"/>
      <c r="P44" s="462" t="str">
        <f t="shared" si="4"/>
        <v/>
      </c>
      <c r="Q44" s="463"/>
      <c r="R44" s="464" t="str">
        <f t="shared" si="5"/>
        <v/>
      </c>
      <c r="S44" s="465"/>
    </row>
    <row r="45" spans="1:19" s="275" customFormat="1" ht="15" customHeight="1" x14ac:dyDescent="0.3">
      <c r="A45" s="274" t="str">
        <f t="shared" si="6"/>
        <v/>
      </c>
      <c r="B45" s="484"/>
      <c r="C45" s="485"/>
      <c r="D45" s="466" t="str">
        <f>IF(B45="","",IF(#REF!=0,"",#REF!))</f>
        <v/>
      </c>
      <c r="E45" s="446"/>
      <c r="F45" s="477" t="str">
        <f t="shared" si="0"/>
        <v/>
      </c>
      <c r="G45" s="478"/>
      <c r="H45" s="446" t="str">
        <f t="shared" si="1"/>
        <v/>
      </c>
      <c r="I45" s="447"/>
      <c r="J45" s="450" t="str">
        <f>IF(B45="","",(#REF!+#REF!))</f>
        <v/>
      </c>
      <c r="K45" s="451"/>
      <c r="L45" s="448" t="str">
        <f t="shared" si="2"/>
        <v/>
      </c>
      <c r="M45" s="449"/>
      <c r="N45" s="451" t="str">
        <f t="shared" si="3"/>
        <v/>
      </c>
      <c r="O45" s="461"/>
      <c r="P45" s="462" t="str">
        <f t="shared" si="4"/>
        <v/>
      </c>
      <c r="Q45" s="463"/>
      <c r="R45" s="464" t="str">
        <f t="shared" si="5"/>
        <v/>
      </c>
      <c r="S45" s="465"/>
    </row>
    <row r="46" spans="1:19" s="275" customFormat="1" ht="12.6" customHeight="1" thickBot="1" x14ac:dyDescent="0.35">
      <c r="A46" s="274" t="str">
        <f t="shared" si="6"/>
        <v/>
      </c>
      <c r="B46" s="484"/>
      <c r="C46" s="485"/>
      <c r="D46" s="466" t="str">
        <f>IF(B46="","",IF(#REF!=0,"",#REF!))</f>
        <v/>
      </c>
      <c r="E46" s="446"/>
      <c r="F46" s="477" t="str">
        <f t="shared" si="0"/>
        <v/>
      </c>
      <c r="G46" s="478"/>
      <c r="H46" s="446" t="str">
        <f t="shared" si="1"/>
        <v/>
      </c>
      <c r="I46" s="447"/>
      <c r="J46" s="450" t="str">
        <f>IF(B46="","",(#REF!+#REF!))</f>
        <v/>
      </c>
      <c r="K46" s="451"/>
      <c r="L46" s="448" t="str">
        <f t="shared" si="2"/>
        <v/>
      </c>
      <c r="M46" s="449"/>
      <c r="N46" s="451" t="str">
        <f t="shared" si="3"/>
        <v/>
      </c>
      <c r="O46" s="461"/>
      <c r="P46" s="462" t="str">
        <f t="shared" si="4"/>
        <v/>
      </c>
      <c r="Q46" s="463"/>
      <c r="R46" s="464" t="str">
        <f t="shared" si="5"/>
        <v/>
      </c>
      <c r="S46" s="465"/>
    </row>
    <row r="47" spans="1:19" s="275" customFormat="1" ht="15" hidden="1" customHeight="1" thickBot="1" x14ac:dyDescent="0.35">
      <c r="A47" s="274" t="e">
        <f t="shared" si="6"/>
        <v>#REF!</v>
      </c>
      <c r="B47" s="484" t="e">
        <f>IF(#REF!="","",#REF!)</f>
        <v>#REF!</v>
      </c>
      <c r="C47" s="485"/>
      <c r="D47" s="466" t="e">
        <f>IF(B47="","",IF(#REF!=0,"",#REF!))</f>
        <v>#REF!</v>
      </c>
      <c r="E47" s="446"/>
      <c r="F47" s="477" t="e">
        <f t="shared" si="0"/>
        <v>#REF!</v>
      </c>
      <c r="G47" s="478"/>
      <c r="H47" s="446" t="e">
        <f t="shared" si="1"/>
        <v>#REF!</v>
      </c>
      <c r="I47" s="447"/>
      <c r="J47" s="450" t="e">
        <f>IF(B47="","",(#REF!+#REF!))</f>
        <v>#REF!</v>
      </c>
      <c r="K47" s="451"/>
      <c r="L47" s="448" t="e">
        <f t="shared" si="2"/>
        <v>#REF!</v>
      </c>
      <c r="M47" s="449"/>
      <c r="N47" s="451" t="e">
        <f t="shared" si="3"/>
        <v>#REF!</v>
      </c>
      <c r="O47" s="461"/>
      <c r="P47" s="462" t="e">
        <f t="shared" si="4"/>
        <v>#REF!</v>
      </c>
      <c r="Q47" s="463"/>
      <c r="R47" s="464" t="e">
        <f t="shared" si="5"/>
        <v>#REF!</v>
      </c>
      <c r="S47" s="465"/>
    </row>
    <row r="48" spans="1:19" s="275" customFormat="1" ht="15" hidden="1" customHeight="1" thickBot="1" x14ac:dyDescent="0.35">
      <c r="A48" s="274" t="e">
        <f t="shared" si="6"/>
        <v>#REF!</v>
      </c>
      <c r="B48" s="484" t="e">
        <f>IF(#REF!="","",#REF!)</f>
        <v>#REF!</v>
      </c>
      <c r="C48" s="485"/>
      <c r="D48" s="466" t="e">
        <f>IF(B48="","",IF(#REF!=0,"",#REF!))</f>
        <v>#REF!</v>
      </c>
      <c r="E48" s="446"/>
      <c r="F48" s="477" t="e">
        <f t="shared" si="0"/>
        <v>#REF!</v>
      </c>
      <c r="G48" s="478"/>
      <c r="H48" s="446" t="e">
        <f t="shared" si="1"/>
        <v>#REF!</v>
      </c>
      <c r="I48" s="447"/>
      <c r="J48" s="450" t="e">
        <f>IF(B48="","",(#REF!+#REF!))</f>
        <v>#REF!</v>
      </c>
      <c r="K48" s="451"/>
      <c r="L48" s="448" t="e">
        <f t="shared" si="2"/>
        <v>#REF!</v>
      </c>
      <c r="M48" s="449"/>
      <c r="N48" s="451" t="e">
        <f t="shared" si="3"/>
        <v>#REF!</v>
      </c>
      <c r="O48" s="461"/>
      <c r="P48" s="462" t="e">
        <f t="shared" si="4"/>
        <v>#REF!</v>
      </c>
      <c r="Q48" s="463"/>
      <c r="R48" s="464" t="e">
        <f t="shared" si="5"/>
        <v>#REF!</v>
      </c>
      <c r="S48" s="465"/>
    </row>
    <row r="49" spans="1:27" s="275" customFormat="1" ht="15" hidden="1" customHeight="1" thickBot="1" x14ac:dyDescent="0.35">
      <c r="A49" s="274" t="e">
        <f t="shared" ref="A49:A58" si="7">IF(B49="","",(A48+1))</f>
        <v>#REF!</v>
      </c>
      <c r="B49" s="484" t="e">
        <f>IF(#REF!="","",#REF!)</f>
        <v>#REF!</v>
      </c>
      <c r="C49" s="485"/>
      <c r="D49" s="466" t="e">
        <f>IF(B49="","",IF(#REF!=0,"",#REF!))</f>
        <v>#REF!</v>
      </c>
      <c r="E49" s="446"/>
      <c r="F49" s="477" t="e">
        <f t="shared" ref="F49:F58" si="8">IF(D49="","",IF(D49=0,"",(D49/1.323*(32.3/100))))</f>
        <v>#REF!</v>
      </c>
      <c r="G49" s="478"/>
      <c r="H49" s="446" t="e">
        <f t="shared" ref="H49:H58" si="9">IF(D49="","",IF(B49="","",(D49-F49)))</f>
        <v>#REF!</v>
      </c>
      <c r="I49" s="447"/>
      <c r="J49" s="450" t="e">
        <f>IF(B49="","",(#REF!+#REF!))</f>
        <v>#REF!</v>
      </c>
      <c r="K49" s="451"/>
      <c r="L49" s="448" t="e">
        <f t="shared" si="2"/>
        <v>#REF!</v>
      </c>
      <c r="M49" s="449"/>
      <c r="N49" s="451" t="e">
        <f t="shared" si="3"/>
        <v>#REF!</v>
      </c>
      <c r="O49" s="461"/>
      <c r="P49" s="462" t="e">
        <f t="shared" si="4"/>
        <v>#REF!</v>
      </c>
      <c r="Q49" s="463"/>
      <c r="R49" s="464" t="e">
        <f t="shared" si="5"/>
        <v>#REF!</v>
      </c>
      <c r="S49" s="465"/>
    </row>
    <row r="50" spans="1:27" s="275" customFormat="1" ht="15" hidden="1" customHeight="1" thickBot="1" x14ac:dyDescent="0.35">
      <c r="A50" s="274" t="e">
        <f t="shared" si="7"/>
        <v>#REF!</v>
      </c>
      <c r="B50" s="484" t="e">
        <f>IF(#REF!="","",#REF!)</f>
        <v>#REF!</v>
      </c>
      <c r="C50" s="485"/>
      <c r="D50" s="466" t="e">
        <f>IF(B50="","",IF(#REF!=0,"",#REF!))</f>
        <v>#REF!</v>
      </c>
      <c r="E50" s="446"/>
      <c r="F50" s="477" t="e">
        <f t="shared" si="8"/>
        <v>#REF!</v>
      </c>
      <c r="G50" s="478"/>
      <c r="H50" s="446" t="e">
        <f t="shared" si="9"/>
        <v>#REF!</v>
      </c>
      <c r="I50" s="447"/>
      <c r="J50" s="450" t="e">
        <f>IF(B50="","",(#REF!+#REF!))</f>
        <v>#REF!</v>
      </c>
      <c r="K50" s="451"/>
      <c r="L50" s="448" t="e">
        <f t="shared" si="2"/>
        <v>#REF!</v>
      </c>
      <c r="M50" s="449"/>
      <c r="N50" s="451" t="e">
        <f t="shared" si="3"/>
        <v>#REF!</v>
      </c>
      <c r="O50" s="461"/>
      <c r="P50" s="462" t="e">
        <f t="shared" si="4"/>
        <v>#REF!</v>
      </c>
      <c r="Q50" s="463"/>
      <c r="R50" s="464" t="e">
        <f t="shared" si="5"/>
        <v>#REF!</v>
      </c>
      <c r="S50" s="465"/>
    </row>
    <row r="51" spans="1:27" s="275" customFormat="1" ht="15" hidden="1" customHeight="1" thickBot="1" x14ac:dyDescent="0.35">
      <c r="A51" s="274" t="e">
        <f t="shared" si="7"/>
        <v>#REF!</v>
      </c>
      <c r="B51" s="484" t="e">
        <f>IF(#REF!="","",#REF!)</f>
        <v>#REF!</v>
      </c>
      <c r="C51" s="485"/>
      <c r="D51" s="466" t="e">
        <f>IF(B51="","",IF(#REF!=0,"",#REF!))</f>
        <v>#REF!</v>
      </c>
      <c r="E51" s="446"/>
      <c r="F51" s="477" t="e">
        <f t="shared" si="8"/>
        <v>#REF!</v>
      </c>
      <c r="G51" s="478"/>
      <c r="H51" s="446" t="e">
        <f t="shared" si="9"/>
        <v>#REF!</v>
      </c>
      <c r="I51" s="447"/>
      <c r="J51" s="450" t="e">
        <f>IF(B51="","",(#REF!+#REF!))</f>
        <v>#REF!</v>
      </c>
      <c r="K51" s="451"/>
      <c r="L51" s="448" t="e">
        <f t="shared" si="2"/>
        <v>#REF!</v>
      </c>
      <c r="M51" s="449"/>
      <c r="N51" s="451" t="e">
        <f t="shared" si="3"/>
        <v>#REF!</v>
      </c>
      <c r="O51" s="461"/>
      <c r="P51" s="462" t="e">
        <f t="shared" si="4"/>
        <v>#REF!</v>
      </c>
      <c r="Q51" s="463"/>
      <c r="R51" s="464" t="e">
        <f t="shared" si="5"/>
        <v>#REF!</v>
      </c>
      <c r="S51" s="465"/>
    </row>
    <row r="52" spans="1:27" s="275" customFormat="1" ht="15" hidden="1" customHeight="1" thickBot="1" x14ac:dyDescent="0.35">
      <c r="A52" s="274" t="e">
        <f t="shared" si="7"/>
        <v>#REF!</v>
      </c>
      <c r="B52" s="484" t="e">
        <f>IF(#REF!="","",#REF!)</f>
        <v>#REF!</v>
      </c>
      <c r="C52" s="485"/>
      <c r="D52" s="466" t="e">
        <f>IF(B52="","",IF(#REF!=0,"",#REF!))</f>
        <v>#REF!</v>
      </c>
      <c r="E52" s="446"/>
      <c r="F52" s="477" t="e">
        <f t="shared" si="8"/>
        <v>#REF!</v>
      </c>
      <c r="G52" s="478"/>
      <c r="H52" s="446" t="e">
        <f t="shared" si="9"/>
        <v>#REF!</v>
      </c>
      <c r="I52" s="447"/>
      <c r="J52" s="450" t="e">
        <f>IF(B52="","",(#REF!+#REF!))</f>
        <v>#REF!</v>
      </c>
      <c r="K52" s="451"/>
      <c r="L52" s="448" t="e">
        <f t="shared" si="2"/>
        <v>#REF!</v>
      </c>
      <c r="M52" s="449"/>
      <c r="N52" s="451" t="e">
        <f t="shared" si="3"/>
        <v>#REF!</v>
      </c>
      <c r="O52" s="461"/>
      <c r="P52" s="462" t="e">
        <f t="shared" si="4"/>
        <v>#REF!</v>
      </c>
      <c r="Q52" s="463"/>
      <c r="R52" s="464" t="e">
        <f t="shared" si="5"/>
        <v>#REF!</v>
      </c>
      <c r="S52" s="465"/>
    </row>
    <row r="53" spans="1:27" s="275" customFormat="1" ht="15" hidden="1" customHeight="1" thickBot="1" x14ac:dyDescent="0.35">
      <c r="A53" s="274" t="e">
        <f t="shared" si="7"/>
        <v>#REF!</v>
      </c>
      <c r="B53" s="484" t="e">
        <f>IF(#REF!="","",#REF!)</f>
        <v>#REF!</v>
      </c>
      <c r="C53" s="485"/>
      <c r="D53" s="466" t="e">
        <f>IF(B53="","",IF(#REF!=0,"",#REF!))</f>
        <v>#REF!</v>
      </c>
      <c r="E53" s="446"/>
      <c r="F53" s="477" t="e">
        <f t="shared" si="8"/>
        <v>#REF!</v>
      </c>
      <c r="G53" s="478"/>
      <c r="H53" s="446" t="e">
        <f t="shared" si="9"/>
        <v>#REF!</v>
      </c>
      <c r="I53" s="447"/>
      <c r="J53" s="450" t="e">
        <f>IF(B53="","",(#REF!+#REF!))</f>
        <v>#REF!</v>
      </c>
      <c r="K53" s="451"/>
      <c r="L53" s="448" t="e">
        <f t="shared" ref="L53:L58" si="10">IF(B53="","",(J53/1.323*(32.3/100)))</f>
        <v>#REF!</v>
      </c>
      <c r="M53" s="449"/>
      <c r="N53" s="451" t="e">
        <f t="shared" ref="N53:N58" si="11">IF(B53="","",(J53-L53))</f>
        <v>#REF!</v>
      </c>
      <c r="O53" s="461"/>
      <c r="P53" s="462" t="e">
        <f t="shared" ref="P53:P58" si="12">IF(B53="","",(IF(D53="",0,D53)+IF(J53="",0,J53)))</f>
        <v>#REF!</v>
      </c>
      <c r="Q53" s="463"/>
      <c r="R53" s="464" t="e">
        <f t="shared" ref="R53:R58" si="13">IF(B53="","",(IF(H53="",0,H53)+IF(N53="",0,N53)))</f>
        <v>#REF!</v>
      </c>
      <c r="S53" s="465"/>
    </row>
    <row r="54" spans="1:27" s="275" customFormat="1" ht="15" hidden="1" customHeight="1" thickBot="1" x14ac:dyDescent="0.35">
      <c r="A54" s="274" t="e">
        <f t="shared" si="7"/>
        <v>#REF!</v>
      </c>
      <c r="B54" s="484" t="e">
        <f>IF(#REF!="","",#REF!)</f>
        <v>#REF!</v>
      </c>
      <c r="C54" s="485"/>
      <c r="D54" s="466" t="e">
        <f>IF(B54="","",IF(#REF!=0,"",#REF!))</f>
        <v>#REF!</v>
      </c>
      <c r="E54" s="446"/>
      <c r="F54" s="477" t="e">
        <f t="shared" si="8"/>
        <v>#REF!</v>
      </c>
      <c r="G54" s="478"/>
      <c r="H54" s="446" t="e">
        <f t="shared" si="9"/>
        <v>#REF!</v>
      </c>
      <c r="I54" s="447"/>
      <c r="J54" s="450" t="e">
        <f>IF(B54="","",(#REF!+#REF!))</f>
        <v>#REF!</v>
      </c>
      <c r="K54" s="451"/>
      <c r="L54" s="448" t="e">
        <f t="shared" si="10"/>
        <v>#REF!</v>
      </c>
      <c r="M54" s="449"/>
      <c r="N54" s="451" t="e">
        <f t="shared" si="11"/>
        <v>#REF!</v>
      </c>
      <c r="O54" s="461"/>
      <c r="P54" s="462" t="e">
        <f t="shared" si="12"/>
        <v>#REF!</v>
      </c>
      <c r="Q54" s="463"/>
      <c r="R54" s="464" t="e">
        <f t="shared" si="13"/>
        <v>#REF!</v>
      </c>
      <c r="S54" s="465"/>
    </row>
    <row r="55" spans="1:27" s="275" customFormat="1" ht="15" hidden="1" customHeight="1" thickBot="1" x14ac:dyDescent="0.35">
      <c r="A55" s="274" t="e">
        <f t="shared" si="7"/>
        <v>#REF!</v>
      </c>
      <c r="B55" s="484" t="e">
        <f>IF(#REF!="","",#REF!)</f>
        <v>#REF!</v>
      </c>
      <c r="C55" s="485"/>
      <c r="D55" s="466" t="e">
        <f>IF(B55="","",IF(#REF!=0,"",#REF!))</f>
        <v>#REF!</v>
      </c>
      <c r="E55" s="446"/>
      <c r="F55" s="477" t="e">
        <f t="shared" si="8"/>
        <v>#REF!</v>
      </c>
      <c r="G55" s="478"/>
      <c r="H55" s="446" t="e">
        <f t="shared" si="9"/>
        <v>#REF!</v>
      </c>
      <c r="I55" s="447"/>
      <c r="J55" s="450" t="e">
        <f>IF(B55="","",(#REF!+#REF!))</f>
        <v>#REF!</v>
      </c>
      <c r="K55" s="451"/>
      <c r="L55" s="448" t="e">
        <f t="shared" si="10"/>
        <v>#REF!</v>
      </c>
      <c r="M55" s="449"/>
      <c r="N55" s="451" t="e">
        <f t="shared" si="11"/>
        <v>#REF!</v>
      </c>
      <c r="O55" s="461"/>
      <c r="P55" s="462" t="e">
        <f t="shared" si="12"/>
        <v>#REF!</v>
      </c>
      <c r="Q55" s="463"/>
      <c r="R55" s="464" t="e">
        <f t="shared" si="13"/>
        <v>#REF!</v>
      </c>
      <c r="S55" s="465"/>
    </row>
    <row r="56" spans="1:27" s="275" customFormat="1" ht="15" hidden="1" customHeight="1" thickBot="1" x14ac:dyDescent="0.35">
      <c r="A56" s="274" t="e">
        <f t="shared" si="7"/>
        <v>#REF!</v>
      </c>
      <c r="B56" s="484" t="e">
        <f>IF(#REF!="","",#REF!)</f>
        <v>#REF!</v>
      </c>
      <c r="C56" s="485"/>
      <c r="D56" s="466" t="e">
        <f>IF(B56="","",IF(#REF!=0,"",#REF!))</f>
        <v>#REF!</v>
      </c>
      <c r="E56" s="446"/>
      <c r="F56" s="477" t="e">
        <f t="shared" si="8"/>
        <v>#REF!</v>
      </c>
      <c r="G56" s="478"/>
      <c r="H56" s="446" t="e">
        <f t="shared" si="9"/>
        <v>#REF!</v>
      </c>
      <c r="I56" s="447"/>
      <c r="J56" s="450" t="e">
        <f>IF(B56="","",(#REF!+#REF!))</f>
        <v>#REF!</v>
      </c>
      <c r="K56" s="451"/>
      <c r="L56" s="448" t="e">
        <f t="shared" si="10"/>
        <v>#REF!</v>
      </c>
      <c r="M56" s="449"/>
      <c r="N56" s="451" t="e">
        <f t="shared" si="11"/>
        <v>#REF!</v>
      </c>
      <c r="O56" s="461"/>
      <c r="P56" s="462" t="e">
        <f t="shared" si="12"/>
        <v>#REF!</v>
      </c>
      <c r="Q56" s="463"/>
      <c r="R56" s="464" t="e">
        <f t="shared" si="13"/>
        <v>#REF!</v>
      </c>
      <c r="S56" s="465"/>
    </row>
    <row r="57" spans="1:27" s="275" customFormat="1" ht="15" hidden="1" customHeight="1" thickBot="1" x14ac:dyDescent="0.35">
      <c r="A57" s="274" t="e">
        <f t="shared" si="7"/>
        <v>#REF!</v>
      </c>
      <c r="B57" s="484" t="e">
        <f>IF(#REF!="","",#REF!)</f>
        <v>#REF!</v>
      </c>
      <c r="C57" s="485"/>
      <c r="D57" s="466" t="e">
        <f>IF(B57="","",IF(#REF!=0,"",#REF!))</f>
        <v>#REF!</v>
      </c>
      <c r="E57" s="446"/>
      <c r="F57" s="477" t="e">
        <f t="shared" si="8"/>
        <v>#REF!</v>
      </c>
      <c r="G57" s="478"/>
      <c r="H57" s="446" t="e">
        <f t="shared" si="9"/>
        <v>#REF!</v>
      </c>
      <c r="I57" s="447"/>
      <c r="J57" s="450" t="e">
        <f>IF(B57="","",(#REF!+#REF!))</f>
        <v>#REF!</v>
      </c>
      <c r="K57" s="451"/>
      <c r="L57" s="448" t="e">
        <f t="shared" si="10"/>
        <v>#REF!</v>
      </c>
      <c r="M57" s="449"/>
      <c r="N57" s="451" t="e">
        <f t="shared" si="11"/>
        <v>#REF!</v>
      </c>
      <c r="O57" s="461"/>
      <c r="P57" s="462" t="e">
        <f t="shared" si="12"/>
        <v>#REF!</v>
      </c>
      <c r="Q57" s="463"/>
      <c r="R57" s="464" t="e">
        <f t="shared" si="13"/>
        <v>#REF!</v>
      </c>
      <c r="S57" s="465"/>
    </row>
    <row r="58" spans="1:27" s="275" customFormat="1" ht="15" hidden="1" customHeight="1" thickBot="1" x14ac:dyDescent="0.35">
      <c r="A58" s="274" t="e">
        <f t="shared" si="7"/>
        <v>#REF!</v>
      </c>
      <c r="B58" s="484" t="e">
        <f>IF(#REF!="","",#REF!)</f>
        <v>#REF!</v>
      </c>
      <c r="C58" s="485"/>
      <c r="D58" s="466" t="e">
        <f>IF(B58="","",IF(#REF!=0,"",#REF!))</f>
        <v>#REF!</v>
      </c>
      <c r="E58" s="446"/>
      <c r="F58" s="477" t="e">
        <f t="shared" si="8"/>
        <v>#REF!</v>
      </c>
      <c r="G58" s="478"/>
      <c r="H58" s="446" t="e">
        <f t="shared" si="9"/>
        <v>#REF!</v>
      </c>
      <c r="I58" s="447"/>
      <c r="J58" s="450" t="e">
        <f>IF(B58="","",(#REF!+#REF!))</f>
        <v>#REF!</v>
      </c>
      <c r="K58" s="451"/>
      <c r="L58" s="448" t="e">
        <f t="shared" si="10"/>
        <v>#REF!</v>
      </c>
      <c r="M58" s="449"/>
      <c r="N58" s="451" t="e">
        <f t="shared" si="11"/>
        <v>#REF!</v>
      </c>
      <c r="O58" s="461"/>
      <c r="P58" s="462" t="e">
        <f t="shared" si="12"/>
        <v>#REF!</v>
      </c>
      <c r="Q58" s="463"/>
      <c r="R58" s="464" t="e">
        <f t="shared" si="13"/>
        <v>#REF!</v>
      </c>
      <c r="S58" s="465"/>
    </row>
    <row r="59" spans="1:27" s="275" customFormat="1" ht="18" customHeight="1" thickBot="1" x14ac:dyDescent="0.35">
      <c r="A59" s="481" t="s">
        <v>54</v>
      </c>
      <c r="B59" s="482"/>
      <c r="C59" s="483"/>
      <c r="D59" s="473">
        <f>SUM(D19:E46)</f>
        <v>509.25</v>
      </c>
      <c r="E59" s="476"/>
      <c r="F59" s="473">
        <f>SUM(F19:G46)</f>
        <v>124.32936507936506</v>
      </c>
      <c r="G59" s="476"/>
      <c r="H59" s="473">
        <f>SUM(H19:I46)</f>
        <v>384.92063492063494</v>
      </c>
      <c r="I59" s="476"/>
      <c r="J59" s="469">
        <f>SUM(J19:K46)</f>
        <v>1634.9700000000003</v>
      </c>
      <c r="K59" s="470"/>
      <c r="L59" s="469">
        <f t="shared" ref="L59" si="14">SUM(L19:M46)</f>
        <v>399.16501133786846</v>
      </c>
      <c r="M59" s="470"/>
      <c r="N59" s="469">
        <f t="shared" ref="N59" si="15">SUM(N19:O46)</f>
        <v>1235.8049886621318</v>
      </c>
      <c r="O59" s="470"/>
      <c r="P59" s="467">
        <f>SUM(P19:Q46)</f>
        <v>2144.2200000000003</v>
      </c>
      <c r="Q59" s="468"/>
      <c r="R59" s="467">
        <f>SUM(R19:S46)</f>
        <v>1620.7312698412698</v>
      </c>
      <c r="S59" s="468"/>
    </row>
    <row r="60" spans="1:27" s="275" customFormat="1" ht="51" customHeight="1" thickBot="1" x14ac:dyDescent="0.35">
      <c r="A60" s="278"/>
      <c r="B60" s="278"/>
      <c r="C60" s="278"/>
      <c r="D60" s="473" t="s">
        <v>55</v>
      </c>
      <c r="E60" s="474"/>
      <c r="F60" s="474"/>
      <c r="G60" s="453" t="s">
        <v>133</v>
      </c>
      <c r="H60" s="454"/>
      <c r="I60" s="455"/>
      <c r="J60" s="475" t="s">
        <v>56</v>
      </c>
      <c r="K60" s="471"/>
      <c r="L60" s="471"/>
      <c r="M60" s="471" t="s">
        <v>74</v>
      </c>
      <c r="N60" s="471"/>
      <c r="O60" s="472"/>
      <c r="P60" s="279"/>
      <c r="Q60" s="279"/>
      <c r="R60" s="279"/>
      <c r="S60" s="279"/>
    </row>
    <row r="61" spans="1:27" s="275" customFormat="1" ht="18" customHeight="1" x14ac:dyDescent="0.3">
      <c r="A61" s="278"/>
      <c r="B61" s="278"/>
      <c r="C61" s="278"/>
      <c r="D61" s="279"/>
      <c r="E61" s="279"/>
      <c r="F61" s="279"/>
      <c r="G61" s="279"/>
      <c r="H61" s="279"/>
      <c r="I61" s="279"/>
      <c r="J61" s="279"/>
      <c r="K61" s="279"/>
      <c r="L61" s="279"/>
      <c r="M61" s="279"/>
      <c r="N61" s="279"/>
      <c r="O61" s="279"/>
      <c r="P61" s="279"/>
      <c r="Q61" s="279"/>
      <c r="R61" s="279"/>
      <c r="S61" s="279"/>
    </row>
    <row r="62" spans="1:27" ht="16.5" customHeight="1" x14ac:dyDescent="0.3">
      <c r="A62"/>
      <c r="B62"/>
      <c r="C62"/>
      <c r="D62" s="452"/>
      <c r="E62" s="452"/>
      <c r="G62" s="247"/>
      <c r="S62"/>
      <c r="AA62"/>
    </row>
    <row r="63" spans="1:27" ht="12" customHeight="1" x14ac:dyDescent="0.3">
      <c r="A63"/>
      <c r="B63"/>
      <c r="C63"/>
      <c r="J63" s="452"/>
      <c r="K63" s="452"/>
      <c r="M63" s="280" t="s">
        <v>39</v>
      </c>
      <c r="O63" s="280" t="s">
        <v>40</v>
      </c>
      <c r="Q63" s="280" t="s">
        <v>79</v>
      </c>
      <c r="S63" s="280" t="s">
        <v>42</v>
      </c>
      <c r="AA63"/>
    </row>
    <row r="64" spans="1:27" ht="6.75" customHeight="1" x14ac:dyDescent="0.3">
      <c r="A64"/>
      <c r="B64"/>
      <c r="C64"/>
      <c r="M64" s="281"/>
      <c r="O64" s="281"/>
      <c r="Q64" s="281"/>
      <c r="S64" s="281"/>
      <c r="AA64"/>
    </row>
    <row r="65" spans="1:27" ht="15.6" customHeight="1" x14ac:dyDescent="0.3">
      <c r="A65" s="460" t="s">
        <v>24</v>
      </c>
      <c r="B65" s="460"/>
      <c r="C65" s="460"/>
      <c r="D65" s="456"/>
      <c r="E65" s="456"/>
      <c r="J65" s="452"/>
      <c r="K65" s="452"/>
      <c r="L65" s="282"/>
      <c r="M65" s="373" t="s">
        <v>113</v>
      </c>
      <c r="N65" s="283" t="str">
        <f>IF('Gruppo di Lavoro'!N67,N65,"")</f>
        <v/>
      </c>
      <c r="O65" s="248" t="s">
        <v>114</v>
      </c>
      <c r="P65" s="283" t="str">
        <f>IF('Gruppo di Lavoro'!P67,P65,"")</f>
        <v/>
      </c>
      <c r="Q65" s="248" t="s">
        <v>115</v>
      </c>
      <c r="R65" s="283" t="str">
        <f>IF('Gruppo di Lavoro'!R67,R65,"")</f>
        <v/>
      </c>
      <c r="S65" s="248">
        <v>2026</v>
      </c>
      <c r="AA65"/>
    </row>
    <row r="66" spans="1:27" ht="15.6" customHeight="1" x14ac:dyDescent="0.3">
      <c r="A66"/>
      <c r="B66"/>
      <c r="C66"/>
      <c r="G66" s="247"/>
      <c r="L66" s="282"/>
      <c r="M66" s="248">
        <f>'Gruppo di Lavoro'!M68</f>
        <v>0</v>
      </c>
      <c r="N66" s="283"/>
      <c r="O66" s="248"/>
      <c r="P66" s="283"/>
      <c r="Q66" s="248">
        <f>'Gruppo di Lavoro'!Q68</f>
        <v>0</v>
      </c>
      <c r="R66" s="283"/>
      <c r="S66" s="248">
        <f>'Gruppo di Lavoro'!S68</f>
        <v>0</v>
      </c>
      <c r="T66"/>
      <c r="AA66"/>
    </row>
    <row r="67" spans="1:27" ht="15.6" customHeight="1" x14ac:dyDescent="0.3">
      <c r="A67"/>
      <c r="B67"/>
      <c r="C67"/>
      <c r="G67" s="247"/>
      <c r="L67" s="282"/>
      <c r="M67" s="248">
        <f>'Gruppo di Lavoro'!M69</f>
        <v>0</v>
      </c>
      <c r="N67" s="283"/>
      <c r="O67" s="248">
        <f>'Gruppo di Lavoro'!O69</f>
        <v>0</v>
      </c>
      <c r="P67" s="283"/>
      <c r="Q67" s="248">
        <f>'Gruppo di Lavoro'!Q69</f>
        <v>0</v>
      </c>
      <c r="R67" s="283"/>
      <c r="S67" s="248">
        <f>'Gruppo di Lavoro'!S69</f>
        <v>0</v>
      </c>
      <c r="T67"/>
      <c r="AA67"/>
    </row>
    <row r="68" spans="1:27" ht="15.6" customHeight="1" x14ac:dyDescent="0.3">
      <c r="A68"/>
      <c r="B68"/>
      <c r="C68"/>
      <c r="G68" s="247"/>
      <c r="L68" s="282"/>
      <c r="M68" s="248">
        <f>'Gruppo di Lavoro'!M70</f>
        <v>0</v>
      </c>
      <c r="N68" s="283"/>
      <c r="O68" s="248">
        <f>'Gruppo di Lavoro'!O70</f>
        <v>0</v>
      </c>
      <c r="P68" s="283"/>
      <c r="Q68" s="248">
        <f>'Gruppo di Lavoro'!Q70</f>
        <v>0</v>
      </c>
      <c r="R68" s="283"/>
      <c r="S68" s="248">
        <f>'Gruppo di Lavoro'!S70</f>
        <v>0</v>
      </c>
      <c r="T68"/>
      <c r="AA68"/>
    </row>
    <row r="69" spans="1:27" ht="15.6" customHeight="1" x14ac:dyDescent="0.3">
      <c r="A69" s="460"/>
      <c r="B69" s="460"/>
      <c r="C69" s="460"/>
      <c r="E69" s="452"/>
      <c r="F69" s="452"/>
      <c r="G69" s="452"/>
      <c r="J69" s="452"/>
      <c r="K69" s="452"/>
      <c r="L69" s="282"/>
      <c r="M69" s="248">
        <f>'Gruppo di Lavoro'!M71</f>
        <v>0</v>
      </c>
      <c r="N69" s="283"/>
      <c r="O69" s="248">
        <f>'Gruppo di Lavoro'!O71</f>
        <v>0</v>
      </c>
      <c r="P69" s="283"/>
      <c r="Q69" s="248">
        <f>'Gruppo di Lavoro'!Q71</f>
        <v>0</v>
      </c>
      <c r="R69" s="283"/>
      <c r="S69" s="248">
        <f>'Gruppo di Lavoro'!S71</f>
        <v>0</v>
      </c>
      <c r="AA69"/>
    </row>
    <row r="70" spans="1:27" ht="9.75" customHeight="1" x14ac:dyDescent="0.3">
      <c r="A70"/>
      <c r="B70" s="284"/>
      <c r="C70" s="284"/>
      <c r="D70" s="284"/>
      <c r="E70" s="284"/>
      <c r="F70" s="284"/>
      <c r="G70" s="284"/>
      <c r="S70"/>
      <c r="T70"/>
      <c r="AA70"/>
    </row>
    <row r="71" spans="1:27" ht="12.75" customHeight="1" x14ac:dyDescent="0.3">
      <c r="A71"/>
      <c r="B71"/>
      <c r="C71" s="452" t="s">
        <v>32</v>
      </c>
      <c r="D71" s="452"/>
      <c r="E71" s="452"/>
      <c r="F71" s="452"/>
      <c r="G71" s="452"/>
      <c r="L71" s="452"/>
      <c r="M71" s="452"/>
      <c r="N71" s="452"/>
      <c r="O71" s="452"/>
      <c r="P71" s="452"/>
      <c r="S71"/>
      <c r="T71"/>
      <c r="AA71"/>
    </row>
    <row r="72" spans="1:27" s="247" customFormat="1" ht="12.75" customHeight="1" x14ac:dyDescent="0.3">
      <c r="B72" s="275"/>
      <c r="C72" s="275"/>
      <c r="D72" s="275"/>
      <c r="E72" s="275"/>
      <c r="F72" s="275"/>
      <c r="G72" s="275"/>
      <c r="H72" s="275"/>
      <c r="I72" s="275"/>
      <c r="J72" s="275"/>
      <c r="K72" s="275"/>
      <c r="L72" s="275"/>
      <c r="M72" s="275"/>
      <c r="N72" s="275"/>
      <c r="O72" s="275"/>
      <c r="P72" s="275"/>
      <c r="Q72"/>
      <c r="R72"/>
      <c r="S72"/>
      <c r="T72"/>
      <c r="V72"/>
      <c r="W72"/>
      <c r="X72"/>
      <c r="Y72"/>
      <c r="Z72"/>
    </row>
    <row r="73" spans="1:27" s="247" customFormat="1" ht="12.75" customHeight="1" x14ac:dyDescent="0.3">
      <c r="C73" s="479"/>
      <c r="D73" s="479"/>
      <c r="E73" s="479"/>
      <c r="F73" s="479"/>
      <c r="G73" s="479"/>
      <c r="L73" s="480"/>
      <c r="M73" s="480"/>
      <c r="N73" s="480"/>
      <c r="O73" s="480"/>
      <c r="P73" s="480"/>
      <c r="Q73"/>
      <c r="R73"/>
      <c r="S73"/>
      <c r="T73"/>
    </row>
  </sheetData>
  <sheetProtection selectLockedCells="1"/>
  <mergeCells count="448">
    <mergeCell ref="P58:Q58"/>
    <mergeCell ref="R58:S58"/>
    <mergeCell ref="J58:K58"/>
    <mergeCell ref="L58:M58"/>
    <mergeCell ref="N58:O58"/>
    <mergeCell ref="P52:Q52"/>
    <mergeCell ref="R54:S54"/>
    <mergeCell ref="P55:Q55"/>
    <mergeCell ref="R55:S55"/>
    <mergeCell ref="P56:Q56"/>
    <mergeCell ref="R56:S56"/>
    <mergeCell ref="P53:Q53"/>
    <mergeCell ref="R53:S53"/>
    <mergeCell ref="P54:Q54"/>
    <mergeCell ref="R52:S52"/>
    <mergeCell ref="P57:Q57"/>
    <mergeCell ref="R57:S57"/>
    <mergeCell ref="J56:K56"/>
    <mergeCell ref="N53:O53"/>
    <mergeCell ref="N54:O54"/>
    <mergeCell ref="N55:O55"/>
    <mergeCell ref="N56:O56"/>
    <mergeCell ref="B20:C20"/>
    <mergeCell ref="B21:C21"/>
    <mergeCell ref="B22:C22"/>
    <mergeCell ref="B23:C23"/>
    <mergeCell ref="D20:E20"/>
    <mergeCell ref="F20:G20"/>
    <mergeCell ref="H20:I20"/>
    <mergeCell ref="B52:C52"/>
    <mergeCell ref="B57:C57"/>
    <mergeCell ref="F45:G45"/>
    <mergeCell ref="H45:I45"/>
    <mergeCell ref="D57:E57"/>
    <mergeCell ref="B53:C53"/>
    <mergeCell ref="B54:C54"/>
    <mergeCell ref="B55:C55"/>
    <mergeCell ref="H52:I52"/>
    <mergeCell ref="D54:E54"/>
    <mergeCell ref="H56:I56"/>
    <mergeCell ref="F55:G55"/>
    <mergeCell ref="F56:G56"/>
    <mergeCell ref="B56:C56"/>
    <mergeCell ref="D53:E53"/>
    <mergeCell ref="D26:E26"/>
    <mergeCell ref="H53:I53"/>
    <mergeCell ref="G14:I14"/>
    <mergeCell ref="D17:I17"/>
    <mergeCell ref="A10:C10"/>
    <mergeCell ref="A11:C11"/>
    <mergeCell ref="A13:C13"/>
    <mergeCell ref="A14:C14"/>
    <mergeCell ref="D14:F14"/>
    <mergeCell ref="D18:E18"/>
    <mergeCell ref="F18:G18"/>
    <mergeCell ref="G10:I11"/>
    <mergeCell ref="D13:F13"/>
    <mergeCell ref="D12:F12"/>
    <mergeCell ref="G12:I13"/>
    <mergeCell ref="B18:C18"/>
    <mergeCell ref="A12:C12"/>
    <mergeCell ref="R50:S50"/>
    <mergeCell ref="P51:Q51"/>
    <mergeCell ref="R51:S51"/>
    <mergeCell ref="P49:Q49"/>
    <mergeCell ref="R49:S49"/>
    <mergeCell ref="P50:Q50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40:C40"/>
    <mergeCell ref="B41:C41"/>
    <mergeCell ref="B42:C42"/>
    <mergeCell ref="B34:C34"/>
    <mergeCell ref="B45:C45"/>
    <mergeCell ref="B46:C46"/>
    <mergeCell ref="B43:C43"/>
    <mergeCell ref="D45:E45"/>
    <mergeCell ref="N24:O24"/>
    <mergeCell ref="D58:E58"/>
    <mergeCell ref="F58:G58"/>
    <mergeCell ref="B19:C19"/>
    <mergeCell ref="H18:I18"/>
    <mergeCell ref="B58:C58"/>
    <mergeCell ref="D49:E49"/>
    <mergeCell ref="F49:G49"/>
    <mergeCell ref="H49:I49"/>
    <mergeCell ref="D50:E50"/>
    <mergeCell ref="F50:G50"/>
    <mergeCell ref="H50:I50"/>
    <mergeCell ref="D51:E51"/>
    <mergeCell ref="B33:C33"/>
    <mergeCell ref="F44:G44"/>
    <mergeCell ref="H44:I44"/>
    <mergeCell ref="D43:E43"/>
    <mergeCell ref="D46:E46"/>
    <mergeCell ref="F46:G46"/>
    <mergeCell ref="H46:I46"/>
    <mergeCell ref="H58:I58"/>
    <mergeCell ref="F51:G51"/>
    <mergeCell ref="H51:I51"/>
    <mergeCell ref="D52:E52"/>
    <mergeCell ref="F52:G52"/>
    <mergeCell ref="P18:Q18"/>
    <mergeCell ref="P10:Q10"/>
    <mergeCell ref="R10:S11"/>
    <mergeCell ref="J12:K12"/>
    <mergeCell ref="L12:M12"/>
    <mergeCell ref="N12:O12"/>
    <mergeCell ref="R14:S14"/>
    <mergeCell ref="P11:Q11"/>
    <mergeCell ref="P14:Q14"/>
    <mergeCell ref="P12:Q12"/>
    <mergeCell ref="J18:K18"/>
    <mergeCell ref="L18:M18"/>
    <mergeCell ref="N18:O18"/>
    <mergeCell ref="J14:K14"/>
    <mergeCell ref="L14:M14"/>
    <mergeCell ref="N14:O14"/>
    <mergeCell ref="R18:S18"/>
    <mergeCell ref="J17:O17"/>
    <mergeCell ref="R12:S13"/>
    <mergeCell ref="J13:K13"/>
    <mergeCell ref="L13:M13"/>
    <mergeCell ref="N13:O13"/>
    <mergeCell ref="P13:Q13"/>
    <mergeCell ref="J10:K10"/>
    <mergeCell ref="N10:O10"/>
    <mergeCell ref="D11:F11"/>
    <mergeCell ref="J11:K11"/>
    <mergeCell ref="L11:M11"/>
    <mergeCell ref="A1:S1"/>
    <mergeCell ref="A6:B6"/>
    <mergeCell ref="C6:S7"/>
    <mergeCell ref="J9:K9"/>
    <mergeCell ref="L9:M9"/>
    <mergeCell ref="N9:O9"/>
    <mergeCell ref="P9:Q9"/>
    <mergeCell ref="A9:C9"/>
    <mergeCell ref="D9:F9"/>
    <mergeCell ref="G9:H9"/>
    <mergeCell ref="D8:F8"/>
    <mergeCell ref="A8:C8"/>
    <mergeCell ref="R9:S9"/>
    <mergeCell ref="A3:S3"/>
    <mergeCell ref="N11:O11"/>
    <mergeCell ref="D10:F10"/>
    <mergeCell ref="B2:Q2"/>
    <mergeCell ref="L10:M10"/>
    <mergeCell ref="H19:I19"/>
    <mergeCell ref="F19:G19"/>
    <mergeCell ref="D19:E19"/>
    <mergeCell ref="B48:C48"/>
    <mergeCell ref="B35:C35"/>
    <mergeCell ref="B36:C36"/>
    <mergeCell ref="B37:C37"/>
    <mergeCell ref="B38:C38"/>
    <mergeCell ref="B44:C44"/>
    <mergeCell ref="B39:C39"/>
    <mergeCell ref="D25:E25"/>
    <mergeCell ref="D30:E30"/>
    <mergeCell ref="D34:E34"/>
    <mergeCell ref="D36:E36"/>
    <mergeCell ref="D35:E35"/>
    <mergeCell ref="D38:E38"/>
    <mergeCell ref="F38:G38"/>
    <mergeCell ref="H38:I38"/>
    <mergeCell ref="D41:E41"/>
    <mergeCell ref="D42:E42"/>
    <mergeCell ref="H43:I43"/>
    <mergeCell ref="F43:G43"/>
    <mergeCell ref="D24:E24"/>
    <mergeCell ref="D44:E44"/>
    <mergeCell ref="J20:K20"/>
    <mergeCell ref="R19:S19"/>
    <mergeCell ref="P19:Q19"/>
    <mergeCell ref="N19:O19"/>
    <mergeCell ref="N20:O20"/>
    <mergeCell ref="P20:Q20"/>
    <mergeCell ref="L19:M19"/>
    <mergeCell ref="L20:M20"/>
    <mergeCell ref="R20:S20"/>
    <mergeCell ref="J19:K19"/>
    <mergeCell ref="N21:O21"/>
    <mergeCell ref="P21:Q21"/>
    <mergeCell ref="R21:S21"/>
    <mergeCell ref="N22:O22"/>
    <mergeCell ref="P22:Q22"/>
    <mergeCell ref="R22:S22"/>
    <mergeCell ref="L23:M23"/>
    <mergeCell ref="D21:E21"/>
    <mergeCell ref="F21:G21"/>
    <mergeCell ref="H21:I21"/>
    <mergeCell ref="J21:K21"/>
    <mergeCell ref="L21:M21"/>
    <mergeCell ref="N23:O23"/>
    <mergeCell ref="L22:M22"/>
    <mergeCell ref="D23:E23"/>
    <mergeCell ref="F23:G23"/>
    <mergeCell ref="H23:I23"/>
    <mergeCell ref="D22:E22"/>
    <mergeCell ref="F22:G22"/>
    <mergeCell ref="H22:I22"/>
    <mergeCell ref="J22:K22"/>
    <mergeCell ref="J23:K23"/>
    <mergeCell ref="P23:Q23"/>
    <mergeCell ref="R23:S23"/>
    <mergeCell ref="P24:Q24"/>
    <mergeCell ref="R24:S24"/>
    <mergeCell ref="F24:G24"/>
    <mergeCell ref="H24:I24"/>
    <mergeCell ref="J24:K24"/>
    <mergeCell ref="F25:G25"/>
    <mergeCell ref="H25:I25"/>
    <mergeCell ref="L24:M24"/>
    <mergeCell ref="P26:Q26"/>
    <mergeCell ref="R26:S26"/>
    <mergeCell ref="L25:M25"/>
    <mergeCell ref="N25:O25"/>
    <mergeCell ref="P25:Q25"/>
    <mergeCell ref="J25:K25"/>
    <mergeCell ref="F26:G26"/>
    <mergeCell ref="H26:I26"/>
    <mergeCell ref="N26:O26"/>
    <mergeCell ref="J26:K26"/>
    <mergeCell ref="L26:M26"/>
    <mergeCell ref="R25:S25"/>
    <mergeCell ref="P28:Q28"/>
    <mergeCell ref="R28:S28"/>
    <mergeCell ref="L27:M27"/>
    <mergeCell ref="N27:O27"/>
    <mergeCell ref="P27:Q27"/>
    <mergeCell ref="R27:S27"/>
    <mergeCell ref="L28:M28"/>
    <mergeCell ref="N28:O28"/>
    <mergeCell ref="D29:E29"/>
    <mergeCell ref="F27:G27"/>
    <mergeCell ref="H27:I27"/>
    <mergeCell ref="J27:K27"/>
    <mergeCell ref="D28:E28"/>
    <mergeCell ref="F28:G28"/>
    <mergeCell ref="H28:I28"/>
    <mergeCell ref="J28:K28"/>
    <mergeCell ref="D27:E27"/>
    <mergeCell ref="P30:Q30"/>
    <mergeCell ref="R30:S30"/>
    <mergeCell ref="F29:G29"/>
    <mergeCell ref="H29:I29"/>
    <mergeCell ref="J29:K29"/>
    <mergeCell ref="L29:M29"/>
    <mergeCell ref="N29:O29"/>
    <mergeCell ref="P29:Q29"/>
    <mergeCell ref="R29:S29"/>
    <mergeCell ref="F30:G30"/>
    <mergeCell ref="H30:I30"/>
    <mergeCell ref="N30:O30"/>
    <mergeCell ref="J30:K30"/>
    <mergeCell ref="L30:M30"/>
    <mergeCell ref="P32:Q32"/>
    <mergeCell ref="R32:S32"/>
    <mergeCell ref="L31:M31"/>
    <mergeCell ref="N31:O31"/>
    <mergeCell ref="P31:Q31"/>
    <mergeCell ref="R31:S31"/>
    <mergeCell ref="L32:M32"/>
    <mergeCell ref="N32:O32"/>
    <mergeCell ref="D33:E33"/>
    <mergeCell ref="F31:G31"/>
    <mergeCell ref="H31:I31"/>
    <mergeCell ref="J31:K31"/>
    <mergeCell ref="D32:E32"/>
    <mergeCell ref="F32:G32"/>
    <mergeCell ref="H32:I32"/>
    <mergeCell ref="J32:K32"/>
    <mergeCell ref="D31:E31"/>
    <mergeCell ref="P34:Q34"/>
    <mergeCell ref="R34:S34"/>
    <mergeCell ref="F33:G33"/>
    <mergeCell ref="H33:I33"/>
    <mergeCell ref="J33:K33"/>
    <mergeCell ref="L33:M33"/>
    <mergeCell ref="N33:O33"/>
    <mergeCell ref="P33:Q33"/>
    <mergeCell ref="R33:S33"/>
    <mergeCell ref="F34:G34"/>
    <mergeCell ref="H34:I34"/>
    <mergeCell ref="N34:O34"/>
    <mergeCell ref="J34:K34"/>
    <mergeCell ref="L34:M34"/>
    <mergeCell ref="P36:Q36"/>
    <mergeCell ref="R36:S36"/>
    <mergeCell ref="L35:M35"/>
    <mergeCell ref="N35:O35"/>
    <mergeCell ref="P35:Q35"/>
    <mergeCell ref="R35:S35"/>
    <mergeCell ref="L36:M36"/>
    <mergeCell ref="N36:O36"/>
    <mergeCell ref="F35:G35"/>
    <mergeCell ref="H35:I35"/>
    <mergeCell ref="J35:K35"/>
    <mergeCell ref="F36:G36"/>
    <mergeCell ref="H36:I36"/>
    <mergeCell ref="J36:K36"/>
    <mergeCell ref="J38:K38"/>
    <mergeCell ref="N37:O37"/>
    <mergeCell ref="P37:Q37"/>
    <mergeCell ref="L38:M38"/>
    <mergeCell ref="N38:O38"/>
    <mergeCell ref="D37:E37"/>
    <mergeCell ref="F37:G37"/>
    <mergeCell ref="P38:Q38"/>
    <mergeCell ref="R38:S38"/>
    <mergeCell ref="H37:I37"/>
    <mergeCell ref="J37:K37"/>
    <mergeCell ref="L37:M37"/>
    <mergeCell ref="R37:S37"/>
    <mergeCell ref="P40:Q40"/>
    <mergeCell ref="R40:S40"/>
    <mergeCell ref="D39:E39"/>
    <mergeCell ref="F39:G39"/>
    <mergeCell ref="H39:I39"/>
    <mergeCell ref="J39:K39"/>
    <mergeCell ref="N39:O39"/>
    <mergeCell ref="P39:Q39"/>
    <mergeCell ref="L39:M39"/>
    <mergeCell ref="R39:S39"/>
    <mergeCell ref="D40:E40"/>
    <mergeCell ref="F40:G40"/>
    <mergeCell ref="H40:I40"/>
    <mergeCell ref="J40:K40"/>
    <mergeCell ref="L40:M40"/>
    <mergeCell ref="N40:O40"/>
    <mergeCell ref="P42:Q42"/>
    <mergeCell ref="R42:S42"/>
    <mergeCell ref="L41:M41"/>
    <mergeCell ref="N41:O41"/>
    <mergeCell ref="L42:M42"/>
    <mergeCell ref="N42:O42"/>
    <mergeCell ref="P41:Q41"/>
    <mergeCell ref="R41:S41"/>
    <mergeCell ref="F41:G41"/>
    <mergeCell ref="H41:I41"/>
    <mergeCell ref="J41:K41"/>
    <mergeCell ref="F42:G42"/>
    <mergeCell ref="H42:I42"/>
    <mergeCell ref="J42:K42"/>
    <mergeCell ref="R44:S44"/>
    <mergeCell ref="R43:S43"/>
    <mergeCell ref="J43:K43"/>
    <mergeCell ref="L43:M43"/>
    <mergeCell ref="N43:O43"/>
    <mergeCell ref="P45:Q45"/>
    <mergeCell ref="R45:S45"/>
    <mergeCell ref="N45:O45"/>
    <mergeCell ref="L45:M45"/>
    <mergeCell ref="J44:K44"/>
    <mergeCell ref="J45:K45"/>
    <mergeCell ref="P43:Q43"/>
    <mergeCell ref="P44:Q44"/>
    <mergeCell ref="N44:O44"/>
    <mergeCell ref="L44:M44"/>
    <mergeCell ref="J46:K46"/>
    <mergeCell ref="J63:K63"/>
    <mergeCell ref="N47:O47"/>
    <mergeCell ref="N46:O46"/>
    <mergeCell ref="F59:G59"/>
    <mergeCell ref="H59:I59"/>
    <mergeCell ref="L47:M47"/>
    <mergeCell ref="N59:O59"/>
    <mergeCell ref="J49:K49"/>
    <mergeCell ref="L49:M49"/>
    <mergeCell ref="N49:O49"/>
    <mergeCell ref="J50:K50"/>
    <mergeCell ref="L50:M50"/>
    <mergeCell ref="N50:O50"/>
    <mergeCell ref="J51:K51"/>
    <mergeCell ref="F57:G57"/>
    <mergeCell ref="H57:I57"/>
    <mergeCell ref="L51:M51"/>
    <mergeCell ref="N51:O51"/>
    <mergeCell ref="J52:K52"/>
    <mergeCell ref="N52:O52"/>
    <mergeCell ref="J57:K57"/>
    <mergeCell ref="L57:M57"/>
    <mergeCell ref="N57:O57"/>
    <mergeCell ref="P46:Q46"/>
    <mergeCell ref="R46:S46"/>
    <mergeCell ref="P47:Q47"/>
    <mergeCell ref="R47:S47"/>
    <mergeCell ref="L46:M46"/>
    <mergeCell ref="L52:M52"/>
    <mergeCell ref="C73:G73"/>
    <mergeCell ref="L73:P73"/>
    <mergeCell ref="D62:E62"/>
    <mergeCell ref="A69:C69"/>
    <mergeCell ref="E69:G69"/>
    <mergeCell ref="J69:K69"/>
    <mergeCell ref="J65:K65"/>
    <mergeCell ref="F47:G47"/>
    <mergeCell ref="H47:I47"/>
    <mergeCell ref="D47:E47"/>
    <mergeCell ref="H48:I48"/>
    <mergeCell ref="A59:C59"/>
    <mergeCell ref="B47:C47"/>
    <mergeCell ref="F48:G48"/>
    <mergeCell ref="B49:C49"/>
    <mergeCell ref="B50:C50"/>
    <mergeCell ref="B51:C51"/>
    <mergeCell ref="P59:Q59"/>
    <mergeCell ref="C71:G71"/>
    <mergeCell ref="G60:I60"/>
    <mergeCell ref="L71:P71"/>
    <mergeCell ref="D65:E65"/>
    <mergeCell ref="P17:S17"/>
    <mergeCell ref="A65:C65"/>
    <mergeCell ref="N48:O48"/>
    <mergeCell ref="P48:Q48"/>
    <mergeCell ref="R48:S48"/>
    <mergeCell ref="D48:E48"/>
    <mergeCell ref="J47:K47"/>
    <mergeCell ref="L48:M48"/>
    <mergeCell ref="R59:S59"/>
    <mergeCell ref="L59:M59"/>
    <mergeCell ref="J48:K48"/>
    <mergeCell ref="M60:O60"/>
    <mergeCell ref="D60:F60"/>
    <mergeCell ref="J60:L60"/>
    <mergeCell ref="D59:E59"/>
    <mergeCell ref="J59:K59"/>
    <mergeCell ref="F53:G53"/>
    <mergeCell ref="F54:G54"/>
    <mergeCell ref="D55:E55"/>
    <mergeCell ref="D56:E56"/>
    <mergeCell ref="H54:I54"/>
    <mergeCell ref="H55:I55"/>
    <mergeCell ref="L53:M53"/>
    <mergeCell ref="L54:M54"/>
    <mergeCell ref="L55:M55"/>
    <mergeCell ref="L56:M56"/>
    <mergeCell ref="J53:K53"/>
    <mergeCell ref="J54:K54"/>
    <mergeCell ref="J55:K55"/>
  </mergeCells>
  <phoneticPr fontId="29" type="noConversion"/>
  <conditionalFormatting sqref="D19:I60">
    <cfRule type="expression" dxfId="5" priority="3" stopIfTrue="1">
      <formula>$V$23="x"</formula>
    </cfRule>
  </conditionalFormatting>
  <conditionalFormatting sqref="G60:I60 M60:O60">
    <cfRule type="containsBlanks" dxfId="4" priority="5">
      <formula>LEN(TRIM(G60))=0</formula>
    </cfRule>
  </conditionalFormatting>
  <conditionalFormatting sqref="H19:S19 D19:F58 H20:O58 D59 F59:H59 J59 L59:N59 P20:S52 Q53:Q58 S53:S58 P53:P59 R53:R59">
    <cfRule type="containsBlanks" dxfId="3" priority="6">
      <formula>LEN(TRIM(D19))=0</formula>
    </cfRule>
  </conditionalFormatting>
  <conditionalFormatting sqref="J19:O60">
    <cfRule type="expression" dxfId="2" priority="2" stopIfTrue="1">
      <formula>$W$23="x"</formula>
    </cfRule>
  </conditionalFormatting>
  <conditionalFormatting sqref="P19:S59">
    <cfRule type="expression" dxfId="1" priority="1" stopIfTrue="1">
      <formula>$X$23="x"</formula>
    </cfRule>
  </conditionalFormatting>
  <printOptions horizontalCentered="1"/>
  <pageMargins left="0.23622047244094491" right="0.23622047244094491" top="0.44" bottom="0.55118110236220474" header="0.31496062992125984" footer="0.31496062992125984"/>
  <pageSetup paperSize="9" scale="72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0805B-D281-435F-B03D-66F12887958B}">
  <sheetPr>
    <tabColor theme="6" tint="0.39997558519241921"/>
    <pageSetUpPr fitToPage="1"/>
  </sheetPr>
  <dimension ref="A1:AA79"/>
  <sheetViews>
    <sheetView topLeftCell="A44" workbookViewId="0">
      <selection activeCell="X25" sqref="X25"/>
    </sheetView>
  </sheetViews>
  <sheetFormatPr defaultColWidth="8.6640625" defaultRowHeight="14.4" x14ac:dyDescent="0.3"/>
  <cols>
    <col min="1" max="1" width="2.88671875" customWidth="1"/>
    <col min="2" max="2" width="14.5546875" customWidth="1"/>
    <col min="3" max="3" width="6.6640625" customWidth="1"/>
    <col min="4" max="4" width="3.33203125" customWidth="1"/>
    <col min="5" max="5" width="7" customWidth="1"/>
    <col min="6" max="6" width="3.33203125" customWidth="1"/>
    <col min="7" max="7" width="13.88671875" customWidth="1"/>
    <col min="8" max="8" width="2.44140625" customWidth="1"/>
    <col min="9" max="9" width="13.88671875" customWidth="1"/>
    <col min="10" max="10" width="2.44140625" customWidth="1"/>
    <col min="11" max="11" width="13.88671875" customWidth="1"/>
    <col min="12" max="12" width="2.44140625" customWidth="1"/>
    <col min="13" max="13" width="13.88671875" customWidth="1"/>
    <col min="14" max="14" width="2.44140625" customWidth="1"/>
    <col min="15" max="15" width="13.88671875" customWidth="1"/>
    <col min="16" max="16" width="2.44140625" customWidth="1"/>
    <col min="17" max="17" width="13.88671875" customWidth="1"/>
    <col min="18" max="18" width="2.44140625" customWidth="1"/>
    <col min="19" max="19" width="10.5546875" style="247" customWidth="1"/>
    <col min="20" max="20" width="2" style="247" customWidth="1"/>
    <col min="21" max="26" width="11.6640625" customWidth="1"/>
    <col min="27" max="27" width="11.88671875" style="247" customWidth="1"/>
  </cols>
  <sheetData>
    <row r="1" spans="1:27" ht="21" x14ac:dyDescent="0.4">
      <c r="A1" s="597" t="s">
        <v>57</v>
      </c>
      <c r="B1" s="597"/>
      <c r="C1" s="597"/>
      <c r="D1" s="597"/>
      <c r="E1" s="597"/>
      <c r="F1" s="597"/>
      <c r="G1" s="597"/>
      <c r="H1" s="597"/>
      <c r="I1" s="597"/>
      <c r="J1" s="597"/>
      <c r="K1" s="597"/>
      <c r="L1" s="597"/>
      <c r="M1" s="597"/>
      <c r="N1" s="597"/>
      <c r="O1" s="597"/>
      <c r="P1" s="597"/>
      <c r="Q1" s="597"/>
      <c r="R1" s="597"/>
      <c r="S1" s="597"/>
      <c r="T1"/>
      <c r="AA1"/>
    </row>
    <row r="2" spans="1:27" ht="18.600000000000001" customHeight="1" x14ac:dyDescent="0.35">
      <c r="B2" s="509" t="s">
        <v>77</v>
      </c>
      <c r="C2" s="509"/>
      <c r="D2" s="509"/>
      <c r="E2" s="509"/>
      <c r="F2" s="509"/>
      <c r="G2" s="509"/>
      <c r="H2" s="509"/>
      <c r="I2" s="509"/>
      <c r="J2" s="509"/>
      <c r="K2" s="509"/>
      <c r="L2" s="509"/>
      <c r="M2" s="509"/>
      <c r="N2" s="509"/>
      <c r="O2" s="509"/>
      <c r="P2" s="509"/>
      <c r="Q2" s="509"/>
      <c r="R2" s="285"/>
      <c r="S2" s="285"/>
      <c r="T2"/>
      <c r="AA2"/>
    </row>
    <row r="3" spans="1:27" ht="15.6" x14ac:dyDescent="0.3">
      <c r="A3" s="507" t="s">
        <v>37</v>
      </c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/>
      <c r="AA3"/>
    </row>
    <row r="4" spans="1:27" ht="6.75" customHeight="1" x14ac:dyDescent="0.3">
      <c r="A4" s="268"/>
      <c r="B4" s="255"/>
      <c r="C4" s="255"/>
      <c r="D4" s="255"/>
      <c r="E4" s="255"/>
      <c r="F4" s="255"/>
      <c r="G4" s="255"/>
      <c r="H4" s="256"/>
      <c r="I4" s="256"/>
      <c r="J4" s="256"/>
      <c r="K4" s="256"/>
      <c r="L4" s="256"/>
      <c r="M4" s="256"/>
      <c r="N4" s="256"/>
      <c r="S4"/>
      <c r="T4"/>
      <c r="AA4"/>
    </row>
    <row r="5" spans="1:27" x14ac:dyDescent="0.3">
      <c r="G5" s="260"/>
      <c r="H5" s="257"/>
      <c r="I5" s="257"/>
      <c r="J5" s="257"/>
      <c r="K5" s="257"/>
      <c r="L5" s="257"/>
      <c r="M5" s="257"/>
      <c r="N5" s="257"/>
      <c r="O5" s="258"/>
      <c r="P5" s="258"/>
      <c r="Q5" s="258"/>
      <c r="R5" s="258"/>
      <c r="S5" s="259"/>
      <c r="T5"/>
      <c r="AA5"/>
    </row>
    <row r="6" spans="1:27" ht="15.75" customHeight="1" x14ac:dyDescent="0.3">
      <c r="A6" s="492" t="s">
        <v>31</v>
      </c>
      <c r="B6" s="493"/>
      <c r="C6" s="494">
        <f>CALCOLO!B2</f>
        <v>0</v>
      </c>
      <c r="D6" s="494"/>
      <c r="E6" s="494"/>
      <c r="F6" s="494"/>
      <c r="G6" s="494"/>
      <c r="H6" s="494"/>
      <c r="I6" s="494"/>
      <c r="J6" s="494"/>
      <c r="K6" s="494"/>
      <c r="L6" s="494"/>
      <c r="M6" s="494"/>
      <c r="N6" s="494"/>
      <c r="O6" s="494"/>
      <c r="P6" s="494"/>
      <c r="Q6" s="494"/>
      <c r="R6" s="494"/>
      <c r="S6" s="495"/>
      <c r="T6"/>
      <c r="AA6"/>
    </row>
    <row r="7" spans="1:27" ht="12" customHeight="1" x14ac:dyDescent="0.3">
      <c r="A7" s="286"/>
      <c r="B7" s="262"/>
      <c r="C7" s="496"/>
      <c r="D7" s="496"/>
      <c r="E7" s="496"/>
      <c r="F7" s="496"/>
      <c r="G7" s="496"/>
      <c r="H7" s="496"/>
      <c r="I7" s="496"/>
      <c r="J7" s="496"/>
      <c r="K7" s="496"/>
      <c r="L7" s="496"/>
      <c r="M7" s="496"/>
      <c r="N7" s="496"/>
      <c r="O7" s="496"/>
      <c r="P7" s="496"/>
      <c r="Q7" s="496"/>
      <c r="R7" s="496"/>
      <c r="S7" s="497"/>
      <c r="T7"/>
      <c r="AA7"/>
    </row>
    <row r="8" spans="1:27" ht="15.9" customHeight="1" x14ac:dyDescent="0.3">
      <c r="A8" s="505" t="str">
        <f>CALCOLO!A6</f>
        <v>PROGETTO P.N.R.R.? (SI/NO)</v>
      </c>
      <c r="B8" s="505"/>
      <c r="C8" s="506"/>
      <c r="D8" s="502" t="str">
        <f>CALCOLO!B6</f>
        <v>SI</v>
      </c>
      <c r="E8" s="503"/>
      <c r="F8" s="504"/>
      <c r="G8" s="287"/>
      <c r="S8"/>
      <c r="T8"/>
      <c r="AA8"/>
    </row>
    <row r="9" spans="1:27" ht="18" customHeight="1" thickBot="1" x14ac:dyDescent="0.35">
      <c r="B9" s="499" t="s">
        <v>25</v>
      </c>
      <c r="C9" s="499"/>
      <c r="D9" s="562">
        <f>CALCOLO!B8</f>
        <v>186131</v>
      </c>
      <c r="E9" s="562"/>
      <c r="F9" s="562"/>
      <c r="G9" s="565" t="s">
        <v>62</v>
      </c>
      <c r="H9" s="565"/>
      <c r="I9" s="288">
        <f>CALCOLO!B21</f>
        <v>670.07159999999988</v>
      </c>
      <c r="J9" s="498" t="str">
        <f>CALCOLO!B14</f>
        <v>PROCEDIM.  A) - B)</v>
      </c>
      <c r="K9" s="498"/>
      <c r="L9" s="498" t="str">
        <f>CALCOLO!C14</f>
        <v>PROGETTO C) - D)</v>
      </c>
      <c r="M9" s="498"/>
      <c r="N9" s="498" t="str">
        <f>CALCOLO!D14</f>
        <v>DIR. esecuzione E)</v>
      </c>
      <c r="O9" s="498"/>
      <c r="P9" s="498" t="str">
        <f>CALCOLO!E14</f>
        <v>Conformità F)</v>
      </c>
      <c r="Q9" s="498"/>
      <c r="R9" s="498" t="s">
        <v>29</v>
      </c>
      <c r="S9" s="498"/>
      <c r="T9"/>
      <c r="AA9"/>
    </row>
    <row r="10" spans="1:27" ht="15" customHeight="1" x14ac:dyDescent="0.3">
      <c r="B10" s="547" t="s">
        <v>3</v>
      </c>
      <c r="C10" s="547"/>
      <c r="D10" s="598">
        <f>CALCOLO!D8</f>
        <v>3350.3579999999997</v>
      </c>
      <c r="E10" s="598"/>
      <c r="F10" s="598"/>
      <c r="G10" s="550" t="s">
        <v>8</v>
      </c>
      <c r="H10" s="551"/>
      <c r="I10" s="552"/>
      <c r="J10" s="486">
        <v>0.5</v>
      </c>
      <c r="K10" s="487"/>
      <c r="L10" s="486">
        <v>1</v>
      </c>
      <c r="M10" s="487"/>
      <c r="N10" s="486">
        <v>0</v>
      </c>
      <c r="O10" s="487"/>
      <c r="P10" s="486">
        <v>0</v>
      </c>
      <c r="Q10" s="487"/>
      <c r="R10" s="512">
        <f>CALCOLO!F15</f>
        <v>509.25441599999994</v>
      </c>
      <c r="S10" s="513"/>
      <c r="T10"/>
      <c r="AA10"/>
    </row>
    <row r="11" spans="1:27" ht="15" customHeight="1" x14ac:dyDescent="0.3">
      <c r="B11" s="547" t="s">
        <v>26</v>
      </c>
      <c r="C11" s="547"/>
      <c r="D11" s="605">
        <f>CALCOLO!B9</f>
        <v>1.8</v>
      </c>
      <c r="E11" s="605"/>
      <c r="F11" s="605"/>
      <c r="G11" s="553"/>
      <c r="H11" s="554"/>
      <c r="I11" s="555"/>
      <c r="J11" s="489">
        <f>CALCOLO!B16</f>
        <v>509.25441599999994</v>
      </c>
      <c r="K11" s="490"/>
      <c r="L11" s="489">
        <f>CALCOLO!C16</f>
        <v>0</v>
      </c>
      <c r="M11" s="490"/>
      <c r="N11" s="489">
        <f>CALCOLO!D16</f>
        <v>0</v>
      </c>
      <c r="O11" s="490"/>
      <c r="P11" s="489">
        <f>CALCOLO!E16</f>
        <v>0</v>
      </c>
      <c r="Q11" s="490"/>
      <c r="R11" s="514"/>
      <c r="S11" s="515"/>
      <c r="T11"/>
      <c r="AA11"/>
    </row>
    <row r="12" spans="1:27" x14ac:dyDescent="0.3">
      <c r="B12" s="547" t="s">
        <v>59</v>
      </c>
      <c r="C12" s="547"/>
      <c r="D12" s="598">
        <f>CALCOLO!B10</f>
        <v>2680.2863999999995</v>
      </c>
      <c r="E12" s="598"/>
      <c r="F12" s="598"/>
      <c r="G12" s="553" t="s">
        <v>27</v>
      </c>
      <c r="H12" s="554"/>
      <c r="I12" s="555"/>
      <c r="J12" s="516">
        <v>0.5</v>
      </c>
      <c r="K12" s="517"/>
      <c r="L12" s="516">
        <v>0</v>
      </c>
      <c r="M12" s="517"/>
      <c r="N12" s="516">
        <v>1</v>
      </c>
      <c r="O12" s="517"/>
      <c r="P12" s="516">
        <v>1</v>
      </c>
      <c r="Q12" s="517"/>
      <c r="R12" s="529">
        <f>CALCOLO!F17</f>
        <v>1634.9747039999997</v>
      </c>
      <c r="S12" s="530"/>
      <c r="T12"/>
      <c r="AA12"/>
    </row>
    <row r="13" spans="1:27" ht="15" thickBot="1" x14ac:dyDescent="0.35">
      <c r="B13" s="265"/>
      <c r="C13" s="265" t="s">
        <v>5</v>
      </c>
      <c r="D13" s="602">
        <f>CALCOLO!B12</f>
        <v>2025.92</v>
      </c>
      <c r="E13" s="602"/>
      <c r="F13" s="602"/>
      <c r="G13" s="556"/>
      <c r="H13" s="557"/>
      <c r="I13" s="558"/>
      <c r="J13" s="533">
        <f>CALCOLO!B18</f>
        <v>509.25441599999994</v>
      </c>
      <c r="K13" s="534"/>
      <c r="L13" s="535">
        <f>CALCOLO!C18</f>
        <v>0</v>
      </c>
      <c r="M13" s="536"/>
      <c r="N13" s="535">
        <f>CALCOLO!D18</f>
        <v>804.08591999999976</v>
      </c>
      <c r="O13" s="536"/>
      <c r="P13" s="535">
        <f>CALCOLO!E18</f>
        <v>321.63436799999988</v>
      </c>
      <c r="Q13" s="536"/>
      <c r="R13" s="531"/>
      <c r="S13" s="532"/>
      <c r="T13"/>
      <c r="AA13"/>
    </row>
    <row r="14" spans="1:27" ht="15.6" thickTop="1" thickBot="1" x14ac:dyDescent="0.35">
      <c r="B14" s="265"/>
      <c r="C14" s="265" t="s">
        <v>4</v>
      </c>
      <c r="D14" s="602">
        <f>CALCOLO!B11</f>
        <v>654.36639999999943</v>
      </c>
      <c r="E14" s="602"/>
      <c r="F14" s="602"/>
      <c r="G14" s="541" t="s">
        <v>28</v>
      </c>
      <c r="H14" s="542"/>
      <c r="I14" s="543"/>
      <c r="J14" s="520">
        <f>CALCOLO!B19</f>
        <v>1018.5088319999999</v>
      </c>
      <c r="K14" s="521"/>
      <c r="L14" s="520">
        <f>CALCOLO!C19</f>
        <v>0</v>
      </c>
      <c r="M14" s="521"/>
      <c r="N14" s="520">
        <f>CALCOLO!D19</f>
        <v>804.08591999999976</v>
      </c>
      <c r="O14" s="521"/>
      <c r="P14" s="520">
        <f>CALCOLO!E19</f>
        <v>321.63436799999988</v>
      </c>
      <c r="Q14" s="521"/>
      <c r="R14" s="594">
        <f>CALCOLO!F19</f>
        <v>2144.2291199999995</v>
      </c>
      <c r="S14" s="595"/>
      <c r="T14"/>
      <c r="U14" s="409"/>
      <c r="AA14"/>
    </row>
    <row r="15" spans="1:27" ht="5.25" customHeight="1" x14ac:dyDescent="0.3">
      <c r="A15" s="268"/>
      <c r="B15" s="289"/>
      <c r="C15" s="289"/>
      <c r="D15" s="267"/>
      <c r="E15" s="267"/>
      <c r="F15" s="267"/>
      <c r="G15" s="268"/>
      <c r="H15" s="268"/>
      <c r="I15" s="269"/>
      <c r="J15" s="269"/>
      <c r="K15" s="270"/>
      <c r="L15" s="270"/>
      <c r="M15" s="270"/>
      <c r="N15" s="270"/>
      <c r="O15" s="270"/>
      <c r="P15" s="270"/>
      <c r="Q15" s="268"/>
      <c r="R15" s="268"/>
      <c r="S15" s="271"/>
      <c r="T15"/>
      <c r="AA15"/>
    </row>
    <row r="16" spans="1:27" ht="5.25" customHeight="1" thickBot="1" x14ac:dyDescent="0.35">
      <c r="AA16"/>
    </row>
    <row r="17" spans="1:27" ht="6.75" customHeight="1" thickBot="1" x14ac:dyDescent="0.35">
      <c r="B17" s="275"/>
      <c r="C17" s="284"/>
      <c r="D17" s="290"/>
      <c r="E17" s="290"/>
      <c r="G17" s="573"/>
      <c r="H17" s="574"/>
      <c r="I17" s="574"/>
      <c r="J17" s="574"/>
      <c r="K17" s="574"/>
      <c r="L17" s="574"/>
      <c r="M17" s="574"/>
      <c r="N17" s="574"/>
      <c r="O17" s="574"/>
      <c r="P17" s="574"/>
      <c r="Q17" s="574"/>
      <c r="R17" s="574"/>
      <c r="S17" s="575"/>
      <c r="T17" s="14"/>
      <c r="AA17"/>
    </row>
    <row r="18" spans="1:27" ht="11.25" customHeight="1" thickBot="1" x14ac:dyDescent="0.35">
      <c r="F18" s="11" t="s">
        <v>18</v>
      </c>
      <c r="G18" s="606" t="s">
        <v>23</v>
      </c>
      <c r="H18" s="607"/>
      <c r="I18" s="607"/>
      <c r="J18" s="607"/>
      <c r="K18" s="607"/>
      <c r="L18" s="607"/>
      <c r="M18" s="607"/>
      <c r="N18" s="607"/>
      <c r="O18" s="607"/>
      <c r="P18" s="607"/>
      <c r="Q18" s="607"/>
      <c r="R18" s="608"/>
      <c r="S18" s="291"/>
      <c r="T18" s="292"/>
      <c r="AA18"/>
    </row>
    <row r="19" spans="1:27" ht="11.25" customHeight="1" thickBot="1" x14ac:dyDescent="0.35">
      <c r="F19" s="11"/>
      <c r="G19" s="601">
        <v>1</v>
      </c>
      <c r="H19" s="600"/>
      <c r="I19" s="599">
        <v>2</v>
      </c>
      <c r="J19" s="600"/>
      <c r="K19" s="599">
        <v>3</v>
      </c>
      <c r="L19" s="600"/>
      <c r="M19" s="599">
        <v>4</v>
      </c>
      <c r="N19" s="600"/>
      <c r="O19" s="599">
        <v>5</v>
      </c>
      <c r="P19" s="600"/>
      <c r="Q19" s="599">
        <v>6</v>
      </c>
      <c r="R19" s="600"/>
      <c r="S19" s="293"/>
      <c r="AA19"/>
    </row>
    <row r="20" spans="1:27" s="275" customFormat="1" ht="26.4" customHeight="1" thickTop="1" x14ac:dyDescent="0.25">
      <c r="A20" s="587" t="s">
        <v>8</v>
      </c>
      <c r="B20" s="584" t="str">
        <f>CALCOLO!A25</f>
        <v>A) R.U.P. e collaboratori tecnici e amministrativi</v>
      </c>
      <c r="C20" s="584"/>
      <c r="D20" s="584"/>
      <c r="E20" s="584"/>
      <c r="F20" s="294"/>
      <c r="G20" s="295"/>
      <c r="H20" s="296"/>
      <c r="I20" s="297"/>
      <c r="J20" s="296"/>
      <c r="K20" s="297"/>
      <c r="L20" s="296"/>
      <c r="M20" s="297"/>
      <c r="N20" s="296"/>
      <c r="O20" s="297"/>
      <c r="P20" s="296"/>
      <c r="Q20" s="297"/>
      <c r="R20" s="296"/>
      <c r="S20" s="298"/>
      <c r="T20" s="299"/>
    </row>
    <row r="21" spans="1:27" s="275" customFormat="1" ht="24" customHeight="1" x14ac:dyDescent="0.25">
      <c r="A21" s="588"/>
      <c r="B21" s="563" t="str">
        <f>CALCOLO!A26</f>
        <v>A1-Dirigente e Resp.Unico del Progetto R.U.P.</v>
      </c>
      <c r="C21" s="563"/>
      <c r="D21" s="563"/>
      <c r="E21" s="563"/>
      <c r="F21" s="294">
        <f>CALCOLO!D26</f>
        <v>25</v>
      </c>
      <c r="G21" s="300" t="str">
        <f>IF(CALCOLO!O26="","",CALCOLO!O26)</f>
        <v>ROSSETTI ROMINA</v>
      </c>
      <c r="H21" s="301">
        <f>IF(CALCOLO!P26="","",CALCOLO!P26)</f>
        <v>100</v>
      </c>
      <c r="I21" s="302" t="str">
        <f>IF(CALCOLO!R26="","",CALCOLO!R26)</f>
        <v/>
      </c>
      <c r="J21" s="301" t="str">
        <f>IF(CALCOLO!S26="","",CALCOLO!S26)</f>
        <v/>
      </c>
      <c r="K21" s="303" t="str">
        <f>IF(CALCOLO!O27="","",CALCOLO!O27)</f>
        <v/>
      </c>
      <c r="L21" s="301" t="str">
        <f>IF(CALCOLO!P27="","",CALCOLO!P27)</f>
        <v/>
      </c>
      <c r="M21" s="303" t="str">
        <f>IF(CALCOLO!R27="","",CALCOLO!R27)</f>
        <v/>
      </c>
      <c r="N21" s="301" t="str">
        <f>IF(CALCOLO!S27="","",CALCOLO!S27)</f>
        <v/>
      </c>
      <c r="O21" s="303" t="str">
        <f>IF(CALCOLO!O28="","",CALCOLO!O28)</f>
        <v/>
      </c>
      <c r="P21" s="301" t="str">
        <f>IF(CALCOLO!P28="","",CALCOLO!P28)</f>
        <v/>
      </c>
      <c r="Q21" s="303" t="str">
        <f>IF(CALCOLO!R28="","",CALCOLO!R28)</f>
        <v/>
      </c>
      <c r="R21" s="301" t="str">
        <f>IF(CALCOLO!S28="","",CALCOLO!S28)</f>
        <v/>
      </c>
      <c r="S21" s="304"/>
      <c r="T21" s="299"/>
    </row>
    <row r="22" spans="1:27" s="21" customFormat="1" ht="10.199999999999999" x14ac:dyDescent="0.2">
      <c r="A22" s="588"/>
      <c r="B22" s="564" t="s">
        <v>30</v>
      </c>
      <c r="C22" s="564"/>
      <c r="D22" s="564"/>
      <c r="E22" s="564"/>
      <c r="F22" s="294"/>
      <c r="G22" s="572">
        <f>IF(G21="","",CALCOLO!V26)</f>
        <v>670.07159999999988</v>
      </c>
      <c r="H22" s="571"/>
      <c r="I22" s="570" t="str">
        <f>IF(I21="","",CALCOLO!X26)</f>
        <v/>
      </c>
      <c r="J22" s="571"/>
      <c r="K22" s="570" t="str">
        <f>IF(K21="","",CALCOLO!V27)</f>
        <v/>
      </c>
      <c r="L22" s="571"/>
      <c r="M22" s="570" t="str">
        <f>IF(M21="","",CALCOLO!X27)</f>
        <v/>
      </c>
      <c r="N22" s="571"/>
      <c r="O22" s="570" t="str">
        <f>IF(O21="","",CALCOLO!V28)</f>
        <v/>
      </c>
      <c r="P22" s="571"/>
      <c r="Q22" s="570" t="str">
        <f>IF(Q21="","",CALCOLO!X28)</f>
        <v/>
      </c>
      <c r="R22" s="571"/>
      <c r="S22" s="308">
        <f>CALCOLO!V26+CALCOLO!X26+CALCOLO!V27+CALCOLO!X27+CALCOLO!V28+CALCOLO!X28</f>
        <v>670.07159999999988</v>
      </c>
      <c r="T22" s="309"/>
    </row>
    <row r="23" spans="1:27" s="275" customFormat="1" ht="24" customHeight="1" x14ac:dyDescent="0.25">
      <c r="A23" s="588"/>
      <c r="B23" s="563" t="str">
        <f>CALCOLO!A29</f>
        <v>A2 - Collaboratori del R.U.P.</v>
      </c>
      <c r="C23" s="563"/>
      <c r="D23" s="563"/>
      <c r="E23" s="563"/>
      <c r="F23" s="294">
        <f>CALCOLO!D29</f>
        <v>9</v>
      </c>
      <c r="G23" s="300" t="str">
        <f>IF(CALCOLO!O29="","",CALCOLO!O29)</f>
        <v>ALESSANDRONI</v>
      </c>
      <c r="H23" s="301">
        <f>IF(CALCOLO!P29="","",CALCOLO!P29)</f>
        <v>100</v>
      </c>
      <c r="I23" s="302" t="str">
        <f>IF(CALCOLO!R29="","",CALCOLO!R29)</f>
        <v/>
      </c>
      <c r="J23" s="301">
        <f>IF(CALCOLO!S29="","",CALCOLO!S29)</f>
        <v>0</v>
      </c>
      <c r="K23" s="310" t="str">
        <f>IF(CALCOLO!O30="","",CALCOLO!O30)</f>
        <v/>
      </c>
      <c r="L23" s="301" t="str">
        <f>IF(CALCOLO!P30="","",CALCOLO!P30)</f>
        <v/>
      </c>
      <c r="M23" s="310" t="str">
        <f>IF(CALCOLO!R30="","",CALCOLO!R30)</f>
        <v/>
      </c>
      <c r="N23" s="301" t="str">
        <f>IF(CALCOLO!S30="","",CALCOLO!S30)</f>
        <v/>
      </c>
      <c r="O23" s="310" t="str">
        <f>IF(CALCOLO!O31="","",CALCOLO!O31)</f>
        <v/>
      </c>
      <c r="P23" s="301" t="str">
        <f>IF(CALCOLO!P31="","",CALCOLO!P31)</f>
        <v/>
      </c>
      <c r="Q23" s="310" t="str">
        <f>IF(CALCOLO!R31="","",CALCOLO!R31)</f>
        <v/>
      </c>
      <c r="R23" s="301" t="str">
        <f>IF(CALCOLO!S31="","",CALCOLO!S31)</f>
        <v/>
      </c>
      <c r="S23" s="304"/>
      <c r="T23" s="299"/>
    </row>
    <row r="24" spans="1:27" s="21" customFormat="1" ht="12" customHeight="1" x14ac:dyDescent="0.2">
      <c r="A24" s="588"/>
      <c r="B24" s="564" t="s">
        <v>30</v>
      </c>
      <c r="C24" s="564"/>
      <c r="D24" s="564"/>
      <c r="E24" s="564"/>
      <c r="F24" s="294"/>
      <c r="G24" s="572">
        <f>IF(G23="","",CALCOLO!V29)</f>
        <v>241.22577599999997</v>
      </c>
      <c r="H24" s="571"/>
      <c r="I24" s="570" t="str">
        <f>IF(I23="","",CALCOLO!X29)</f>
        <v/>
      </c>
      <c r="J24" s="571"/>
      <c r="K24" s="570" t="str">
        <f>IF(K23="","",CALCOLO!V30)</f>
        <v/>
      </c>
      <c r="L24" s="571"/>
      <c r="M24" s="570" t="str">
        <f>IF(M23="","",CALCOLO!X30)</f>
        <v/>
      </c>
      <c r="N24" s="571"/>
      <c r="O24" s="570" t="str">
        <f>IF(O23="","",CALCOLO!V31)</f>
        <v/>
      </c>
      <c r="P24" s="571"/>
      <c r="Q24" s="570" t="str">
        <f>IF(Q23="","",CALCOLO!X31)</f>
        <v/>
      </c>
      <c r="R24" s="571"/>
      <c r="S24" s="308">
        <f>CALCOLO!V29+CALCOLO!X29+CALCOLO!V30+CALCOLO!X30+CALCOLO!V31+CALCOLO!X31</f>
        <v>241.22577599999997</v>
      </c>
      <c r="T24" s="309"/>
    </row>
    <row r="25" spans="1:27" s="21" customFormat="1" ht="26.1" customHeight="1" x14ac:dyDescent="0.2">
      <c r="A25" s="588"/>
      <c r="B25" s="584" t="str">
        <f>CALCOLO!A32</f>
        <v>B)Programmazione della spesa per investimenti</v>
      </c>
      <c r="C25" s="584"/>
      <c r="D25" s="584"/>
      <c r="E25" s="584"/>
      <c r="F25" s="294"/>
      <c r="G25" s="305"/>
      <c r="H25" s="306"/>
      <c r="I25" s="307"/>
      <c r="J25" s="306"/>
      <c r="K25" s="311"/>
      <c r="L25" s="306"/>
      <c r="M25" s="311"/>
      <c r="N25" s="306"/>
      <c r="O25" s="311"/>
      <c r="P25" s="306"/>
      <c r="Q25" s="311"/>
      <c r="R25" s="306"/>
      <c r="S25" s="308"/>
      <c r="T25" s="309"/>
    </row>
    <row r="26" spans="1:27" s="275" customFormat="1" ht="23.25" customHeight="1" x14ac:dyDescent="0.25">
      <c r="A26" s="588"/>
      <c r="B26" s="563" t="str">
        <f>CALCOLO!A33</f>
        <v>B1 - Programmaz. Parte tecnica</v>
      </c>
      <c r="C26" s="563"/>
      <c r="D26" s="563"/>
      <c r="E26" s="563"/>
      <c r="F26" s="294">
        <f>CALCOLO!D33</f>
        <v>0</v>
      </c>
      <c r="G26" s="300" t="str">
        <f>IF(CALCOLO!O33="","",CALCOLO!O33)</f>
        <v/>
      </c>
      <c r="H26" s="301">
        <f>IF(CALCOLO!P33="","",CALCOLO!P33)</f>
        <v>100</v>
      </c>
      <c r="I26" s="302" t="str">
        <f>IF(CALCOLO!R33="","",CALCOLO!R33)</f>
        <v/>
      </c>
      <c r="J26" s="301" t="str">
        <f>IF(CALCOLO!S33="","",CALCOLO!S33)</f>
        <v/>
      </c>
      <c r="K26" s="310" t="str">
        <f>IF(CALCOLO!O34="","",CALCOLO!O34)</f>
        <v/>
      </c>
      <c r="L26" s="301" t="str">
        <f>IF(CALCOLO!P34="","",CALCOLO!P34)</f>
        <v/>
      </c>
      <c r="M26" s="310" t="str">
        <f>IF(CALCOLO!R34="","",CALCOLO!R34)</f>
        <v/>
      </c>
      <c r="N26" s="301" t="str">
        <f>IF(CALCOLO!S34="","",CALCOLO!S34)</f>
        <v/>
      </c>
      <c r="O26" s="310" t="str">
        <f>IF(CALCOLO!O35="","",CALCOLO!O35)</f>
        <v/>
      </c>
      <c r="P26" s="301" t="str">
        <f>IF(CALCOLO!P35="","",CALCOLO!P35)</f>
        <v/>
      </c>
      <c r="Q26" s="310" t="str">
        <f>IF(CALCOLO!R35="","",CALCOLO!R35)</f>
        <v/>
      </c>
      <c r="R26" s="301" t="str">
        <f>IF(CALCOLO!S35="","",CALCOLO!S35)</f>
        <v/>
      </c>
      <c r="S26" s="304"/>
      <c r="T26" s="299"/>
      <c r="AA26" s="391"/>
    </row>
    <row r="27" spans="1:27" s="21" customFormat="1" ht="10.199999999999999" x14ac:dyDescent="0.2">
      <c r="A27" s="588"/>
      <c r="B27" s="564" t="s">
        <v>30</v>
      </c>
      <c r="C27" s="564"/>
      <c r="D27" s="564"/>
      <c r="E27" s="564"/>
      <c r="F27" s="294"/>
      <c r="G27" s="572" t="str">
        <f>IF(G26="","",CALCOLO!V33)</f>
        <v/>
      </c>
      <c r="H27" s="571"/>
      <c r="I27" s="570" t="str">
        <f>IF(I26="","",CALCOLO!X33)</f>
        <v/>
      </c>
      <c r="J27" s="571"/>
      <c r="K27" s="570" t="str">
        <f>IF(K26="","",CALCOLO!V34)</f>
        <v/>
      </c>
      <c r="L27" s="571"/>
      <c r="M27" s="570" t="str">
        <f>IF(M26="","",CALCOLO!X34)</f>
        <v/>
      </c>
      <c r="N27" s="571"/>
      <c r="O27" s="570" t="str">
        <f>IF(O26="","",CALCOLO!V35)</f>
        <v/>
      </c>
      <c r="P27" s="571"/>
      <c r="Q27" s="570" t="str">
        <f>IF(Q26="","",CALCOLO!X35)</f>
        <v/>
      </c>
      <c r="R27" s="571"/>
      <c r="S27" s="308">
        <f>CALCOLO!V33+CALCOLO!X33+CALCOLO!V34+CALCOLO!X34+CALCOLO!V35+CALCOLO!X35</f>
        <v>0</v>
      </c>
      <c r="T27" s="309"/>
    </row>
    <row r="28" spans="1:27" s="275" customFormat="1" ht="23.25" customHeight="1" x14ac:dyDescent="0.25">
      <c r="A28" s="588"/>
      <c r="B28" s="563" t="str">
        <f>CALCOLO!A36</f>
        <v>B2 - Programmaz. Parte contabile</v>
      </c>
      <c r="C28" s="563"/>
      <c r="D28" s="563"/>
      <c r="E28" s="563"/>
      <c r="F28" s="294">
        <f>CALCOLO!D36</f>
        <v>4</v>
      </c>
      <c r="G28" s="300" t="str">
        <f>IF(CALCOLO!O36="","",CALCOLO!O36)</f>
        <v>CERESANI</v>
      </c>
      <c r="H28" s="301">
        <f>IF(CALCOLO!P36="","",CALCOLO!P36)</f>
        <v>14.28</v>
      </c>
      <c r="I28" s="302" t="str">
        <f>IF(CALCOLO!R36="","",CALCOLO!R36)</f>
        <v>KARAPYSH</v>
      </c>
      <c r="J28" s="301">
        <f>IF(CALCOLO!S36="","",CALCOLO!S36)</f>
        <v>14.28</v>
      </c>
      <c r="K28" s="310" t="str">
        <f>IF(CALCOLO!O37="","",CALCOLO!O37)</f>
        <v>BUFFARINI</v>
      </c>
      <c r="L28" s="301">
        <f>IF(CALCOLO!P37="","",CALCOLO!P37)</f>
        <v>14.28</v>
      </c>
      <c r="M28" s="310" t="str">
        <f>IF(CALCOLO!R37="","",CALCOLO!R37)</f>
        <v>LOCCIONI</v>
      </c>
      <c r="N28" s="301">
        <f>IF(CALCOLO!S37="","",CALCOLO!S37)</f>
        <v>14.28</v>
      </c>
      <c r="O28" s="310" t="str">
        <f>IF(CALCOLO!O38="","",CALCOLO!O38)</f>
        <v>IELENCOVICH</v>
      </c>
      <c r="P28" s="301">
        <f>IF(CALCOLO!P38="","",CALCOLO!P38)</f>
        <v>14.28</v>
      </c>
      <c r="Q28" s="310" t="str">
        <f>IF(CALCOLO!R38="","",CALCOLO!R38)</f>
        <v>VENTURA</v>
      </c>
      <c r="R28" s="301">
        <f>IF(CALCOLO!S38="","",CALCOLO!S38)</f>
        <v>14.28</v>
      </c>
      <c r="S28" s="304"/>
      <c r="T28" s="299"/>
    </row>
    <row r="29" spans="1:27" s="21" customFormat="1" ht="10.8" thickBot="1" x14ac:dyDescent="0.25">
      <c r="A29" s="588"/>
      <c r="B29" s="564" t="s">
        <v>30</v>
      </c>
      <c r="C29" s="564"/>
      <c r="D29" s="564"/>
      <c r="E29" s="564"/>
      <c r="F29" s="294"/>
      <c r="G29" s="566">
        <f>IF(G28="","",CALCOLO!V36)</f>
        <v>15.34</v>
      </c>
      <c r="H29" s="567"/>
      <c r="I29" s="592">
        <f>IF(I28="","",CALCOLO!X36)</f>
        <v>15.309795916799997</v>
      </c>
      <c r="J29" s="567"/>
      <c r="K29" s="592">
        <f>IF(K28="","",CALCOLO!V37)</f>
        <v>15.34</v>
      </c>
      <c r="L29" s="567"/>
      <c r="M29" s="592">
        <f>IF(M28="","",CALCOLO!X37)</f>
        <v>15.309795916799997</v>
      </c>
      <c r="N29" s="567"/>
      <c r="O29" s="592">
        <f>IF(O28="","",CALCOLO!V38)</f>
        <v>15.32</v>
      </c>
      <c r="P29" s="567"/>
      <c r="Q29" s="592">
        <f>IF(Q28="","",CALCOLO!X38)</f>
        <v>15.309795916799997</v>
      </c>
      <c r="R29" s="567"/>
      <c r="S29" s="312">
        <v>107.21</v>
      </c>
      <c r="T29" s="309"/>
    </row>
    <row r="30" spans="1:27" s="21" customFormat="1" ht="10.8" thickBot="1" x14ac:dyDescent="0.25">
      <c r="A30" s="588"/>
      <c r="B30" s="313"/>
      <c r="C30" s="313"/>
      <c r="D30" s="313"/>
      <c r="E30" s="313"/>
      <c r="F30" s="294"/>
      <c r="G30" s="385" t="s">
        <v>122</v>
      </c>
      <c r="H30" s="392">
        <v>14.28</v>
      </c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8"/>
      <c r="T30" s="309"/>
    </row>
    <row r="31" spans="1:27" s="21" customFormat="1" ht="10.8" thickBot="1" x14ac:dyDescent="0.25">
      <c r="A31" s="588"/>
      <c r="B31" s="313"/>
      <c r="C31" s="313"/>
      <c r="D31" s="313"/>
      <c r="E31" s="313"/>
      <c r="F31" s="294"/>
      <c r="G31" s="389">
        <v>15.3</v>
      </c>
      <c r="H31" s="393"/>
      <c r="I31" s="390"/>
      <c r="J31" s="390"/>
      <c r="K31" s="390"/>
      <c r="L31" s="390"/>
      <c r="M31" s="390"/>
      <c r="N31" s="390"/>
      <c r="O31" s="390"/>
      <c r="P31" s="390"/>
      <c r="Q31" s="390"/>
      <c r="R31" s="390"/>
      <c r="S31" s="384"/>
      <c r="T31" s="309"/>
    </row>
    <row r="32" spans="1:27" s="21" customFormat="1" ht="10.8" thickBot="1" x14ac:dyDescent="0.25">
      <c r="A32" s="588"/>
      <c r="B32" s="313"/>
      <c r="C32" s="313"/>
      <c r="D32" s="313"/>
      <c r="E32" s="313"/>
      <c r="F32" s="29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5" t="s">
        <v>33</v>
      </c>
      <c r="R32" s="315"/>
      <c r="S32" s="386">
        <f>SUM(S21:S29)</f>
        <v>1018.5073759999999</v>
      </c>
      <c r="T32" s="309"/>
    </row>
    <row r="33" spans="1:20" s="275" customFormat="1" ht="27.6" customHeight="1" thickBot="1" x14ac:dyDescent="0.3">
      <c r="A33" s="588"/>
      <c r="B33" s="21"/>
      <c r="C33" s="21"/>
      <c r="D33" s="21"/>
      <c r="E33" s="21"/>
      <c r="F33" s="294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299"/>
    </row>
    <row r="34" spans="1:20" s="275" customFormat="1" ht="26.4" customHeight="1" x14ac:dyDescent="0.25">
      <c r="A34" s="588"/>
      <c r="B34" s="584" t="str">
        <f>CALCOLO!A40</f>
        <v>C) Attività di progettazione - NO</v>
      </c>
      <c r="C34" s="584"/>
      <c r="D34" s="584"/>
      <c r="E34" s="584"/>
      <c r="F34" s="294"/>
      <c r="G34" s="319"/>
      <c r="H34" s="320"/>
      <c r="I34" s="321"/>
      <c r="J34" s="320"/>
      <c r="K34" s="321"/>
      <c r="L34" s="320"/>
      <c r="M34" s="321"/>
      <c r="N34" s="320"/>
      <c r="O34" s="321"/>
      <c r="P34" s="320"/>
      <c r="Q34" s="321"/>
      <c r="R34" s="320"/>
      <c r="S34" s="322"/>
      <c r="T34" s="299"/>
    </row>
    <row r="35" spans="1:20" s="275" customFormat="1" ht="18" customHeight="1" x14ac:dyDescent="0.25">
      <c r="A35" s="588"/>
      <c r="B35" s="563" t="str">
        <f>CALCOLO!A41</f>
        <v>C1 PROGETTAZIONE LIVELLO UNICO</v>
      </c>
      <c r="C35" s="563"/>
      <c r="D35" s="563"/>
      <c r="E35" s="563"/>
      <c r="F35" s="294">
        <f>CALCOLO!D41</f>
        <v>0</v>
      </c>
      <c r="G35" s="323" t="str">
        <f>IF(CALCOLO!I41="","",CALCOLO!I41)</f>
        <v/>
      </c>
      <c r="H35" s="324">
        <f>IF(CALCOLO!P41="","",CALCOLO!P41)</f>
        <v>100</v>
      </c>
      <c r="I35" s="325" t="str">
        <f>IF(CALCOLO!L41="","",CALCOLO!L41)</f>
        <v/>
      </c>
      <c r="J35" s="324" t="str">
        <f>IF(CALCOLO!S41="","",CALCOLO!S41)</f>
        <v/>
      </c>
      <c r="K35" s="326" t="str">
        <f>IF(CALCOLO!I42="","",CALCOLO!I42)</f>
        <v/>
      </c>
      <c r="L35" s="327" t="str">
        <f>IF(CALCOLO!P42="","",CALCOLO!P42)</f>
        <v/>
      </c>
      <c r="M35" s="326" t="str">
        <f>IF(CALCOLO!L42="","",CALCOLO!L42)</f>
        <v/>
      </c>
      <c r="N35" s="327" t="str">
        <f>IF(CALCOLO!S42="","",CALCOLO!S42)</f>
        <v/>
      </c>
      <c r="O35" s="326" t="str">
        <f>IF(CALCOLO!I43="","",CALCOLO!I43)</f>
        <v/>
      </c>
      <c r="P35" s="327" t="str">
        <f>IF(CALCOLO!P43="","",CALCOLO!P43)</f>
        <v/>
      </c>
      <c r="Q35" s="326" t="str">
        <f>IF(CALCOLO!L43="","",CALCOLO!L43)</f>
        <v/>
      </c>
      <c r="R35" s="327" t="str">
        <f>IF(CALCOLO!S43="","",CALCOLO!S43)</f>
        <v/>
      </c>
      <c r="S35" s="328"/>
      <c r="T35" s="299"/>
    </row>
    <row r="36" spans="1:20" s="21" customFormat="1" ht="12" customHeight="1" x14ac:dyDescent="0.2">
      <c r="A36" s="588"/>
      <c r="B36" s="564" t="s">
        <v>30</v>
      </c>
      <c r="C36" s="564"/>
      <c r="D36" s="564"/>
      <c r="E36" s="564"/>
      <c r="F36" s="294"/>
      <c r="G36" s="572" t="str">
        <f>IF(G35="","",CALCOLO!V41)</f>
        <v/>
      </c>
      <c r="H36" s="571"/>
      <c r="I36" s="596" t="str">
        <f>IF(I35="","",CALCOLO!X41)</f>
        <v/>
      </c>
      <c r="J36" s="571"/>
      <c r="K36" s="570" t="str">
        <f>IF(K35="","",CALCOLO!V42)</f>
        <v/>
      </c>
      <c r="L36" s="571"/>
      <c r="M36" s="570" t="str">
        <f>IF(M35="","",CALCOLO!X42)</f>
        <v/>
      </c>
      <c r="N36" s="571"/>
      <c r="O36" s="570" t="str">
        <f>IF(O35="","",CALCOLO!V43)</f>
        <v/>
      </c>
      <c r="P36" s="571"/>
      <c r="Q36" s="570" t="str">
        <f>IF(Q35="","",CALCOLO!X43)</f>
        <v/>
      </c>
      <c r="R36" s="571"/>
      <c r="S36" s="308">
        <f>CALCOLO!V41+CALCOLO!X41+CALCOLO!V42+CALCOLO!X42+CALCOLO!V43+CALCOLO!X43</f>
        <v>0</v>
      </c>
      <c r="T36" s="309"/>
    </row>
    <row r="37" spans="1:20" s="275" customFormat="1" ht="24" customHeight="1" x14ac:dyDescent="0.25">
      <c r="A37" s="588"/>
      <c r="B37" s="563" t="e">
        <f>CALCOLO!#REF!</f>
        <v>#REF!</v>
      </c>
      <c r="C37" s="563"/>
      <c r="D37" s="563"/>
      <c r="E37" s="563"/>
      <c r="F37" s="294" t="e">
        <f>CALCOLO!#REF!</f>
        <v>#REF!</v>
      </c>
      <c r="G37" s="329" t="e">
        <f>IF(CALCOLO!#REF!="","",CALCOLO!#REF!)</f>
        <v>#REF!</v>
      </c>
      <c r="H37" s="301" t="e">
        <f>IF(CALCOLO!#REF!="","",CALCOLO!#REF!)</f>
        <v>#REF!</v>
      </c>
      <c r="I37" s="330" t="e">
        <f>IF(CALCOLO!#REF!="","",CALCOLO!#REF!)</f>
        <v>#REF!</v>
      </c>
      <c r="J37" s="301" t="e">
        <f>IF(CALCOLO!#REF!="","",CALCOLO!#REF!)</f>
        <v>#REF!</v>
      </c>
      <c r="K37" s="303" t="e">
        <f>IF(CALCOLO!#REF!="","",CALCOLO!#REF!)</f>
        <v>#REF!</v>
      </c>
      <c r="L37" s="331" t="e">
        <f>IF(CALCOLO!#REF!="","",CALCOLO!#REF!)</f>
        <v>#REF!</v>
      </c>
      <c r="M37" s="303" t="e">
        <f>IF(CALCOLO!#REF!="","",CALCOLO!#REF!)</f>
        <v>#REF!</v>
      </c>
      <c r="N37" s="331" t="e">
        <f>IF(CALCOLO!#REF!="","",CALCOLO!#REF!)</f>
        <v>#REF!</v>
      </c>
      <c r="O37" s="303" t="e">
        <f>IF(CALCOLO!#REF!="","",CALCOLO!#REF!)</f>
        <v>#REF!</v>
      </c>
      <c r="P37" s="331" t="e">
        <f>IF(CALCOLO!#REF!="","",CALCOLO!#REF!)</f>
        <v>#REF!</v>
      </c>
      <c r="Q37" s="303" t="e">
        <f>IF(CALCOLO!#REF!="","",CALCOLO!#REF!)</f>
        <v>#REF!</v>
      </c>
      <c r="R37" s="331" t="e">
        <f>IF(CALCOLO!#REF!="","",CALCOLO!#REF!)</f>
        <v>#REF!</v>
      </c>
      <c r="S37" s="304"/>
      <c r="T37" s="299"/>
    </row>
    <row r="38" spans="1:20" s="21" customFormat="1" ht="9" customHeight="1" x14ac:dyDescent="0.2">
      <c r="A38" s="588"/>
      <c r="B38" s="564" t="s">
        <v>30</v>
      </c>
      <c r="C38" s="564"/>
      <c r="D38" s="564"/>
      <c r="E38" s="564"/>
      <c r="F38" s="294"/>
      <c r="G38" s="572" t="e">
        <f>IF(G37="","",CALCOLO!#REF!)</f>
        <v>#REF!</v>
      </c>
      <c r="H38" s="571"/>
      <c r="I38" s="570" t="e">
        <f>IF(I37="","",CALCOLO!#REF!)</f>
        <v>#REF!</v>
      </c>
      <c r="J38" s="571"/>
      <c r="K38" s="570" t="e">
        <f>IF(K37="","",CALCOLO!#REF!)</f>
        <v>#REF!</v>
      </c>
      <c r="L38" s="571"/>
      <c r="M38" s="570" t="e">
        <f>IF(M37="","",CALCOLO!#REF!)</f>
        <v>#REF!</v>
      </c>
      <c r="N38" s="571"/>
      <c r="O38" s="570" t="e">
        <f>IF(O37="","",CALCOLO!#REF!)</f>
        <v>#REF!</v>
      </c>
      <c r="P38" s="571"/>
      <c r="Q38" s="570" t="e">
        <f>IF(Q37="","",CALCOLO!#REF!)</f>
        <v>#REF!</v>
      </c>
      <c r="R38" s="571"/>
      <c r="S38" s="308">
        <v>0</v>
      </c>
      <c r="T38" s="309"/>
    </row>
    <row r="39" spans="1:20" s="275" customFormat="1" ht="22.8" hidden="1" customHeight="1" x14ac:dyDescent="0.25">
      <c r="A39" s="588"/>
      <c r="B39" s="563" t="e">
        <f>CALCOLO!#REF!</f>
        <v>#REF!</v>
      </c>
      <c r="C39" s="563"/>
      <c r="D39" s="563"/>
      <c r="E39" s="563"/>
      <c r="F39" s="294" t="e">
        <f>CALCOLO!#REF!</f>
        <v>#REF!</v>
      </c>
      <c r="G39" s="329" t="e">
        <f>IF(CALCOLO!#REF!="","",CALCOLO!#REF!)</f>
        <v>#REF!</v>
      </c>
      <c r="H39" s="301" t="e">
        <f>IF(CALCOLO!#REF!="","",CALCOLO!#REF!)</f>
        <v>#REF!</v>
      </c>
      <c r="I39" s="330" t="e">
        <f>IF(CALCOLO!#REF!="","",CALCOLO!#REF!)</f>
        <v>#REF!</v>
      </c>
      <c r="J39" s="301" t="e">
        <f>IF(CALCOLO!#REF!="","",CALCOLO!#REF!)</f>
        <v>#REF!</v>
      </c>
      <c r="K39" s="303" t="e">
        <f>IF(CALCOLO!#REF!="","",CALCOLO!#REF!)</f>
        <v>#REF!</v>
      </c>
      <c r="L39" s="331" t="e">
        <f>IF(CALCOLO!#REF!="","",CALCOLO!#REF!)</f>
        <v>#REF!</v>
      </c>
      <c r="M39" s="303" t="e">
        <f>IF(CALCOLO!#REF!="","",CALCOLO!#REF!)</f>
        <v>#REF!</v>
      </c>
      <c r="N39" s="331" t="e">
        <f>IF(CALCOLO!#REF!="","",CALCOLO!#REF!)</f>
        <v>#REF!</v>
      </c>
      <c r="O39" s="303" t="e">
        <f>IF(CALCOLO!#REF!="","",CALCOLO!#REF!)</f>
        <v>#REF!</v>
      </c>
      <c r="P39" s="331" t="e">
        <f>IF(CALCOLO!#REF!="","",CALCOLO!#REF!)</f>
        <v>#REF!</v>
      </c>
      <c r="Q39" s="303" t="e">
        <f>IF(CALCOLO!#REF!="","",CALCOLO!#REF!)</f>
        <v>#REF!</v>
      </c>
      <c r="R39" s="331" t="e">
        <f>IF(CALCOLO!#REF!="","",CALCOLO!#REF!)</f>
        <v>#REF!</v>
      </c>
      <c r="S39" s="304"/>
      <c r="T39" s="299"/>
    </row>
    <row r="40" spans="1:20" s="21" customFormat="1" ht="10.199999999999999" hidden="1" x14ac:dyDescent="0.2">
      <c r="A40" s="588"/>
      <c r="B40" s="593" t="s">
        <v>30</v>
      </c>
      <c r="C40" s="593"/>
      <c r="D40" s="593"/>
      <c r="E40" s="593"/>
      <c r="F40" s="294"/>
      <c r="G40" s="572" t="e">
        <f>IF(G39="","",CALCOLO!#REF!)</f>
        <v>#REF!</v>
      </c>
      <c r="H40" s="571"/>
      <c r="I40" s="570" t="e">
        <f>IF(I39="","",CALCOLO!#REF!)</f>
        <v>#REF!</v>
      </c>
      <c r="J40" s="571"/>
      <c r="K40" s="570" t="e">
        <f>IF(K39="","",CALCOLO!#REF!)</f>
        <v>#REF!</v>
      </c>
      <c r="L40" s="571"/>
      <c r="M40" s="570" t="e">
        <f>IF(M39="","",CALCOLO!#REF!)</f>
        <v>#REF!</v>
      </c>
      <c r="N40" s="571"/>
      <c r="O40" s="570" t="e">
        <f>IF(O39="","",CALCOLO!#REF!)</f>
        <v>#REF!</v>
      </c>
      <c r="P40" s="571"/>
      <c r="Q40" s="570" t="e">
        <f>IF(Q39="","",CALCOLO!#REF!)</f>
        <v>#REF!</v>
      </c>
      <c r="R40" s="571"/>
      <c r="S40" s="308" t="e">
        <f>CALCOLO!#REF!+CALCOLO!#REF!+CALCOLO!#REF!+CALCOLO!#REF!+CALCOLO!#REF!+CALCOLO!#REF!</f>
        <v>#REF!</v>
      </c>
      <c r="T40" s="309"/>
    </row>
    <row r="41" spans="1:20" s="275" customFormat="1" ht="37.799999999999997" hidden="1" customHeight="1" x14ac:dyDescent="0.25">
      <c r="A41" s="588"/>
      <c r="B41" s="563" t="e">
        <f>CALCOLO!#REF!</f>
        <v>#REF!</v>
      </c>
      <c r="C41" s="563"/>
      <c r="D41" s="563"/>
      <c r="E41" s="563"/>
      <c r="F41" s="294" t="e">
        <f>CALCOLO!#REF!</f>
        <v>#REF!</v>
      </c>
      <c r="G41" s="329" t="e">
        <f>IF(CALCOLO!#REF!="","",CALCOLO!#REF!)</f>
        <v>#REF!</v>
      </c>
      <c r="H41" s="301" t="e">
        <f>IF(CALCOLO!#REF!="","",CALCOLO!#REF!)</f>
        <v>#REF!</v>
      </c>
      <c r="I41" s="330" t="e">
        <f>IF(CALCOLO!#REF!="","",CALCOLO!#REF!)</f>
        <v>#REF!</v>
      </c>
      <c r="J41" s="301" t="e">
        <f>IF(CALCOLO!#REF!="","",CALCOLO!#REF!)</f>
        <v>#REF!</v>
      </c>
      <c r="K41" s="303" t="e">
        <f>IF(CALCOLO!#REF!="","",CALCOLO!#REF!)</f>
        <v>#REF!</v>
      </c>
      <c r="L41" s="331" t="e">
        <f>IF(CALCOLO!#REF!="","",CALCOLO!#REF!)</f>
        <v>#REF!</v>
      </c>
      <c r="M41" s="303" t="e">
        <f>IF(CALCOLO!#REF!="","",CALCOLO!#REF!)</f>
        <v>#REF!</v>
      </c>
      <c r="N41" s="331" t="e">
        <f>IF(CALCOLO!#REF!="","",CALCOLO!#REF!)</f>
        <v>#REF!</v>
      </c>
      <c r="O41" s="303" t="e">
        <f>IF(CALCOLO!#REF!="","",CALCOLO!#REF!)</f>
        <v>#REF!</v>
      </c>
      <c r="P41" s="331" t="e">
        <f>IF(CALCOLO!#REF!="","",CALCOLO!#REF!)</f>
        <v>#REF!</v>
      </c>
      <c r="Q41" s="303" t="e">
        <f>IF(CALCOLO!#REF!="","",CALCOLO!#REF!)</f>
        <v>#REF!</v>
      </c>
      <c r="R41" s="331" t="e">
        <f>IF(CALCOLO!#REF!="","",CALCOLO!#REF!)</f>
        <v>#REF!</v>
      </c>
      <c r="S41" s="304"/>
      <c r="T41" s="299"/>
    </row>
    <row r="42" spans="1:20" s="21" customFormat="1" ht="10.8" hidden="1" customHeight="1" x14ac:dyDescent="0.2">
      <c r="A42" s="588"/>
      <c r="B42" s="564" t="s">
        <v>30</v>
      </c>
      <c r="C42" s="564"/>
      <c r="D42" s="564"/>
      <c r="E42" s="564"/>
      <c r="F42" s="294"/>
      <c r="G42" s="572" t="e">
        <f>IF(G41="","",CALCOLO!#REF!)</f>
        <v>#REF!</v>
      </c>
      <c r="H42" s="571"/>
      <c r="I42" s="570" t="e">
        <f>IF(I41="","",CALCOLO!#REF!)</f>
        <v>#REF!</v>
      </c>
      <c r="J42" s="571"/>
      <c r="K42" s="570" t="e">
        <f>IF(K41="","",CALCOLO!#REF!)</f>
        <v>#REF!</v>
      </c>
      <c r="L42" s="571"/>
      <c r="M42" s="570" t="e">
        <f>IF(M41="","",CALCOLO!#REF!)</f>
        <v>#REF!</v>
      </c>
      <c r="N42" s="571"/>
      <c r="O42" s="570" t="e">
        <f>IF(O41="","",CALCOLO!#REF!)</f>
        <v>#REF!</v>
      </c>
      <c r="P42" s="571"/>
      <c r="Q42" s="570" t="e">
        <f>IF(Q41="","",CALCOLO!#REF!)</f>
        <v>#REF!</v>
      </c>
      <c r="R42" s="571"/>
      <c r="S42" s="308" t="e">
        <f>CALCOLO!#REF!+CALCOLO!#REF!+CALCOLO!#REF!+CALCOLO!#REF!+CALCOLO!#REF!+CALCOLO!#REF!</f>
        <v>#REF!</v>
      </c>
      <c r="T42" s="309"/>
    </row>
    <row r="43" spans="1:20" s="21" customFormat="1" ht="32.4" customHeight="1" x14ac:dyDescent="0.2">
      <c r="A43" s="588"/>
      <c r="B43" s="604" t="str">
        <f>CALCOLO!A44</f>
        <v>D) - Attività di Predisposizione, svolgimento e controllo procedure di gara e relativa responsabilità di fase - NO</v>
      </c>
      <c r="C43" s="604"/>
      <c r="D43" s="604"/>
      <c r="E43" s="604"/>
      <c r="F43" s="294"/>
      <c r="G43" s="305"/>
      <c r="H43" s="306"/>
      <c r="I43" s="307"/>
      <c r="J43" s="306"/>
      <c r="K43" s="311"/>
      <c r="L43" s="306"/>
      <c r="M43" s="311"/>
      <c r="N43" s="306"/>
      <c r="O43" s="311"/>
      <c r="P43" s="306"/>
      <c r="Q43" s="311"/>
      <c r="R43" s="306"/>
      <c r="S43" s="308"/>
      <c r="T43" s="309"/>
    </row>
    <row r="44" spans="1:20" s="275" customFormat="1" ht="36" customHeight="1" x14ac:dyDescent="0.25">
      <c r="A44" s="588"/>
      <c r="B44" s="563" t="str">
        <f>CALCOLO!A45</f>
        <v xml:space="preserve">D1 - Attività di Predisposizione, svolgimento e controllo procedure di gara e relativa responsabiità di fase </v>
      </c>
      <c r="C44" s="563"/>
      <c r="D44" s="563"/>
      <c r="E44" s="563"/>
      <c r="F44" s="294">
        <f>CALCOLO!D45</f>
        <v>0</v>
      </c>
      <c r="G44" s="329" t="str">
        <f>IF(CALCOLO!I45="","",CALCOLO!I45)</f>
        <v/>
      </c>
      <c r="H44" s="301">
        <f>IF(CALCOLO!P45="","",CALCOLO!P45)</f>
        <v>100</v>
      </c>
      <c r="I44" s="330" t="str">
        <f>IF(CALCOLO!L45="","",CALCOLO!L45)</f>
        <v/>
      </c>
      <c r="J44" s="301" t="str">
        <f>IF(CALCOLO!S45="","",CALCOLO!S45)</f>
        <v/>
      </c>
      <c r="K44" s="303" t="str">
        <f>IF(CALCOLO!I46="","",CALCOLO!I46)</f>
        <v/>
      </c>
      <c r="L44" s="331" t="str">
        <f>IF(CALCOLO!P46="","",CALCOLO!P46)</f>
        <v/>
      </c>
      <c r="M44" s="303" t="str">
        <f>IF(CALCOLO!L46="","",CALCOLO!L46)</f>
        <v/>
      </c>
      <c r="N44" s="331" t="str">
        <f>IF(CALCOLO!S46="","",CALCOLO!S46)</f>
        <v/>
      </c>
      <c r="O44" s="303" t="str">
        <f>IF(CALCOLO!I47="","",CALCOLO!I47)</f>
        <v/>
      </c>
      <c r="P44" s="331" t="str">
        <f>IF(CALCOLO!P47="","",CALCOLO!P47)</f>
        <v/>
      </c>
      <c r="Q44" s="303" t="str">
        <f>IF(CALCOLO!L47="","",CALCOLO!L47)</f>
        <v/>
      </c>
      <c r="R44" s="331" t="str">
        <f>IF(CALCOLO!S47="","",CALCOLO!S47)</f>
        <v/>
      </c>
      <c r="S44" s="304"/>
      <c r="T44" s="299"/>
    </row>
    <row r="45" spans="1:20" s="21" customFormat="1" ht="0.6" customHeight="1" thickBot="1" x14ac:dyDescent="0.25">
      <c r="A45" s="588"/>
      <c r="B45" s="564" t="s">
        <v>30</v>
      </c>
      <c r="C45" s="564"/>
      <c r="D45" s="564"/>
      <c r="E45" s="564"/>
      <c r="F45" s="294"/>
      <c r="G45" s="566" t="str">
        <f>IF(G44="","",CALCOLO!V45)</f>
        <v/>
      </c>
      <c r="H45" s="567"/>
      <c r="I45" s="592" t="str">
        <f>IF(I44="","",CALCOLO!X45)</f>
        <v/>
      </c>
      <c r="J45" s="567"/>
      <c r="K45" s="592" t="str">
        <f>IF(K44="","",CALCOLO!V46)</f>
        <v/>
      </c>
      <c r="L45" s="567"/>
      <c r="M45" s="592" t="str">
        <f>IF(M44="","",CALCOLO!X46)</f>
        <v/>
      </c>
      <c r="N45" s="567"/>
      <c r="O45" s="592" t="str">
        <f>IF(O44="","",CALCOLO!V47)</f>
        <v/>
      </c>
      <c r="P45" s="567"/>
      <c r="Q45" s="592" t="str">
        <f>IF(Q44="","",CALCOLO!X47)</f>
        <v/>
      </c>
      <c r="R45" s="567"/>
      <c r="S45" s="312">
        <f>CALCOLO!V45+CALCOLO!X45+CALCOLO!V46+CALCOLO!X46+CALCOLO!V47+CALCOLO!X47</f>
        <v>0</v>
      </c>
      <c r="T45" s="309"/>
    </row>
    <row r="46" spans="1:20" s="21" customFormat="1" ht="10.8" thickBot="1" x14ac:dyDescent="0.25">
      <c r="A46" s="589"/>
      <c r="B46" s="313"/>
      <c r="C46" s="313"/>
      <c r="D46" s="313"/>
      <c r="E46" s="313"/>
      <c r="F46" s="29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5" t="s">
        <v>34</v>
      </c>
      <c r="R46" s="315"/>
      <c r="S46" s="316">
        <v>0</v>
      </c>
      <c r="T46" s="309"/>
    </row>
    <row r="47" spans="1:20" s="275" customFormat="1" ht="5.25" customHeight="1" thickBot="1" x14ac:dyDescent="0.3">
      <c r="B47" s="21"/>
      <c r="C47" s="21"/>
      <c r="D47" s="21"/>
      <c r="E47" s="21"/>
      <c r="F47" s="294"/>
      <c r="G47" s="332"/>
      <c r="H47" s="332"/>
      <c r="I47" s="332"/>
      <c r="J47" s="332"/>
      <c r="K47" s="332"/>
      <c r="L47" s="332"/>
      <c r="M47" s="332"/>
      <c r="N47" s="332"/>
      <c r="O47" s="332"/>
      <c r="P47" s="332"/>
      <c r="Q47" s="332"/>
      <c r="R47" s="332"/>
      <c r="S47" s="318"/>
      <c r="T47" s="299"/>
    </row>
    <row r="48" spans="1:20" s="275" customFormat="1" ht="24" customHeight="1" x14ac:dyDescent="0.25">
      <c r="A48" s="587" t="s">
        <v>27</v>
      </c>
      <c r="B48" s="584" t="str">
        <f>CALCOLO!A48</f>
        <v>E) Attività di Direzione Esecuzione</v>
      </c>
      <c r="C48" s="584"/>
      <c r="D48" s="584"/>
      <c r="E48" s="584"/>
      <c r="F48" s="294"/>
      <c r="G48" s="333"/>
      <c r="H48" s="334"/>
      <c r="I48" s="335"/>
      <c r="J48" s="334"/>
      <c r="K48" s="335"/>
      <c r="L48" s="334"/>
      <c r="M48" s="335"/>
      <c r="N48" s="334"/>
      <c r="O48" s="335"/>
      <c r="P48" s="334"/>
      <c r="Q48" s="335"/>
      <c r="R48" s="334"/>
      <c r="S48" s="336"/>
      <c r="T48" s="299"/>
    </row>
    <row r="49" spans="1:27" s="275" customFormat="1" ht="26.25" customHeight="1" x14ac:dyDescent="0.25">
      <c r="A49" s="588"/>
      <c r="B49" s="563" t="str">
        <f>CALCOLO!A49</f>
        <v xml:space="preserve">E1- Direttore dell'esecuzione </v>
      </c>
      <c r="C49" s="563"/>
      <c r="D49" s="563"/>
      <c r="E49" s="563"/>
      <c r="F49" s="294">
        <f>CALCOLO!D49</f>
        <v>20</v>
      </c>
      <c r="G49" s="337" t="str">
        <f>IF(CALCOLO!O49="","",CALCOLO!O49)</f>
        <v>SCOZZARI</v>
      </c>
      <c r="H49" s="338">
        <f>IF(CALCOLO!P49="","",CALCOLO!P49)</f>
        <v>100</v>
      </c>
      <c r="I49" s="339" t="str">
        <f>IF(CALCOLO!R49="","",CALCOLO!R49)</f>
        <v/>
      </c>
      <c r="J49" s="338" t="str">
        <f>IF(CALCOLO!S49="","",CALCOLO!S49)</f>
        <v/>
      </c>
      <c r="K49" s="339" t="str">
        <f>IF(CALCOLO!O50="","",CALCOLO!O50)</f>
        <v/>
      </c>
      <c r="L49" s="338" t="str">
        <f>IF(CALCOLO!P50="","",CALCOLO!P50)</f>
        <v/>
      </c>
      <c r="M49" s="339" t="str">
        <f>IF(CALCOLO!R50="","",CALCOLO!R50)</f>
        <v/>
      </c>
      <c r="N49" s="338" t="str">
        <f>IF(CALCOLO!S50="","",CALCOLO!S50)</f>
        <v/>
      </c>
      <c r="O49" s="339" t="str">
        <f>IF(CALCOLO!O51="","",CALCOLO!O51)</f>
        <v/>
      </c>
      <c r="P49" s="338" t="str">
        <f>IF(CALCOLO!P51="","",CALCOLO!P51)</f>
        <v/>
      </c>
      <c r="Q49" s="339" t="str">
        <f>IF(CALCOLO!R51="","",CALCOLO!R51)</f>
        <v/>
      </c>
      <c r="R49" s="338" t="str">
        <f>IF(CALCOLO!S51="","",CALCOLO!S51)</f>
        <v/>
      </c>
      <c r="S49" s="340"/>
      <c r="T49" s="299"/>
    </row>
    <row r="50" spans="1:27" s="275" customFormat="1" ht="12" x14ac:dyDescent="0.25">
      <c r="A50" s="588"/>
      <c r="B50" s="564" t="s">
        <v>30</v>
      </c>
      <c r="C50" s="564"/>
      <c r="D50" s="564"/>
      <c r="E50" s="564"/>
      <c r="F50" s="294"/>
      <c r="G50" s="568">
        <f>IF(G49="","",CALCOLO!Q49)</f>
        <v>536.05727999999988</v>
      </c>
      <c r="H50" s="569"/>
      <c r="I50" s="569" t="str">
        <f>IF(I49="","",CALCOLO!T49)</f>
        <v/>
      </c>
      <c r="J50" s="569"/>
      <c r="K50" s="569" t="str">
        <f>IF(K49="","",CALCOLO!Q50)</f>
        <v/>
      </c>
      <c r="L50" s="569"/>
      <c r="M50" s="569" t="str">
        <f>IF(M49="","",CALCOLO!T50)</f>
        <v/>
      </c>
      <c r="N50" s="569"/>
      <c r="O50" s="569" t="str">
        <f>IF(O49="","",CALCOLO!Q51)</f>
        <v/>
      </c>
      <c r="P50" s="569"/>
      <c r="Q50" s="569" t="str">
        <f>IF(Q49="","",CALCOLO!T51)</f>
        <v/>
      </c>
      <c r="R50" s="569"/>
      <c r="S50" s="341">
        <f>CALCOLO!Q49+CALCOLO!T49+CALCOLO!Q50+CALCOLO!T50+CALCOLO!Q51+CALCOLO!T51</f>
        <v>536.05727999999988</v>
      </c>
      <c r="T50" s="299"/>
    </row>
    <row r="51" spans="1:27" s="275" customFormat="1" ht="24.9" customHeight="1" x14ac:dyDescent="0.25">
      <c r="A51" s="588"/>
      <c r="B51" s="563" t="str">
        <f>CALCOLO!A52</f>
        <v>E2 - Collaboratori del direttore dell'esecuzione</v>
      </c>
      <c r="C51" s="563"/>
      <c r="D51" s="563"/>
      <c r="E51" s="563"/>
      <c r="F51" s="294">
        <f>CALCOLO!D52</f>
        <v>10</v>
      </c>
      <c r="G51" s="403" t="s">
        <v>129</v>
      </c>
      <c r="H51" s="338">
        <f>IF(CALCOLO!P52="","",CALCOLO!P52)</f>
        <v>100</v>
      </c>
      <c r="I51" s="343" t="s">
        <v>123</v>
      </c>
      <c r="J51" s="338" t="str">
        <f>IF(CALCOLO!S52="","",CALCOLO!S52)</f>
        <v/>
      </c>
      <c r="K51" s="343" t="s">
        <v>124</v>
      </c>
      <c r="L51" s="338" t="str">
        <f>IF(CALCOLO!P53="","",CALCOLO!P53)</f>
        <v/>
      </c>
      <c r="M51" s="343" t="str">
        <f>IF(CALCOLO!R53="","",CALCOLO!R53)</f>
        <v/>
      </c>
      <c r="N51" s="338" t="str">
        <f>IF(CALCOLO!S53="","",CALCOLO!S53)</f>
        <v/>
      </c>
      <c r="O51" s="343" t="str">
        <f>IF(CALCOLO!O54="","",CALCOLO!O54)</f>
        <v/>
      </c>
      <c r="P51" s="338" t="str">
        <f>IF(CALCOLO!P54="","",CALCOLO!P54)</f>
        <v/>
      </c>
      <c r="Q51" s="343" t="str">
        <f>IF(CALCOLO!R54="","",CALCOLO!R54)</f>
        <v/>
      </c>
      <c r="R51" s="338" t="str">
        <f>IF(CALCOLO!S54="","",CALCOLO!S54)</f>
        <v/>
      </c>
      <c r="S51" s="344"/>
      <c r="T51" s="299"/>
    </row>
    <row r="52" spans="1:27" s="275" customFormat="1" ht="12" x14ac:dyDescent="0.25">
      <c r="A52" s="588"/>
      <c r="B52" s="564" t="s">
        <v>30</v>
      </c>
      <c r="C52" s="564"/>
      <c r="D52" s="564"/>
      <c r="E52" s="564"/>
      <c r="F52" s="294"/>
      <c r="G52" s="568">
        <v>134.01</v>
      </c>
      <c r="H52" s="569"/>
      <c r="I52" s="569">
        <v>80.41</v>
      </c>
      <c r="J52" s="569"/>
      <c r="K52" s="569">
        <v>53.61</v>
      </c>
      <c r="L52" s="569"/>
      <c r="M52" s="569" t="str">
        <f>IF(M51="","",CALCOLO!T53)</f>
        <v/>
      </c>
      <c r="N52" s="569"/>
      <c r="O52" s="569" t="str">
        <f>IF(O51="","",CALCOLO!Q54)</f>
        <v/>
      </c>
      <c r="P52" s="569"/>
      <c r="Q52" s="569" t="str">
        <f>IF(Q51="","",CALCOLO!T54)</f>
        <v/>
      </c>
      <c r="R52" s="569"/>
      <c r="S52" s="341">
        <f>CALCOLO!Q52+CALCOLO!T52+CALCOLO!Q53+CALCOLO!T53+CALCOLO!Q54+CALCOLO!T54</f>
        <v>268.02863999999994</v>
      </c>
      <c r="T52" s="299"/>
    </row>
    <row r="53" spans="1:27" s="275" customFormat="1" ht="15.75" customHeight="1" x14ac:dyDescent="0.25">
      <c r="A53" s="588"/>
      <c r="B53" s="585">
        <f>CALCOLO!A55</f>
        <v>0</v>
      </c>
      <c r="C53" s="585"/>
      <c r="D53" s="585"/>
      <c r="E53" s="585"/>
      <c r="F53" s="294">
        <f>CALCOLO!D55</f>
        <v>0</v>
      </c>
      <c r="G53" s="342" t="str">
        <f>IF(CALCOLO!O55="","",CALCOLO!O55)</f>
        <v/>
      </c>
      <c r="H53" s="338">
        <f>IF(CALCOLO!P55="","",CALCOLO!P55)</f>
        <v>100</v>
      </c>
      <c r="I53" s="343" t="str">
        <f>IF(CALCOLO!R55="","",CALCOLO!R55)</f>
        <v/>
      </c>
      <c r="J53" s="338" t="str">
        <f>IF(CALCOLO!S55="","",CALCOLO!S55)</f>
        <v/>
      </c>
      <c r="K53" s="343" t="str">
        <f>IF(CALCOLO!O56="","",CALCOLO!O56)</f>
        <v/>
      </c>
      <c r="L53" s="338" t="str">
        <f>IF(CALCOLO!P56="","",CALCOLO!P56)</f>
        <v/>
      </c>
      <c r="M53" s="343" t="str">
        <f>IF(CALCOLO!R56="","",CALCOLO!R56)</f>
        <v/>
      </c>
      <c r="N53" s="338" t="str">
        <f>IF(CALCOLO!S56="","",CALCOLO!S56)</f>
        <v/>
      </c>
      <c r="O53" s="343" t="str">
        <f>IF(CALCOLO!O57="","",CALCOLO!O57)</f>
        <v/>
      </c>
      <c r="P53" s="338" t="str">
        <f>IF(CALCOLO!P57="","",CALCOLO!P57)</f>
        <v/>
      </c>
      <c r="Q53" s="343" t="str">
        <f>IF(CALCOLO!R57="","",CALCOLO!R57)</f>
        <v/>
      </c>
      <c r="R53" s="338" t="str">
        <f>IF(CALCOLO!S57="","",CALCOLO!S57)</f>
        <v/>
      </c>
      <c r="S53" s="344"/>
      <c r="T53" s="299"/>
      <c r="AA53" s="299"/>
    </row>
    <row r="54" spans="1:27" s="275" customFormat="1" ht="12.6" thickBot="1" x14ac:dyDescent="0.3">
      <c r="A54" s="588"/>
      <c r="B54" s="564" t="s">
        <v>30</v>
      </c>
      <c r="C54" s="564"/>
      <c r="D54" s="564"/>
      <c r="E54" s="564"/>
      <c r="F54" s="294"/>
      <c r="G54" s="586" t="str">
        <f>IF(G53="","",CALCOLO!Q55)</f>
        <v/>
      </c>
      <c r="H54" s="581"/>
      <c r="I54" s="581" t="str">
        <f>IF(I53="","",CALCOLO!T55)</f>
        <v/>
      </c>
      <c r="J54" s="581"/>
      <c r="K54" s="581" t="str">
        <f>IF(K53="","",CALCOLO!Q56)</f>
        <v/>
      </c>
      <c r="L54" s="581"/>
      <c r="M54" s="581" t="str">
        <f>IF(M53="","",CALCOLO!T56)</f>
        <v/>
      </c>
      <c r="N54" s="581"/>
      <c r="O54" s="581" t="str">
        <f>IF(O53="","",CALCOLO!Q57)</f>
        <v/>
      </c>
      <c r="P54" s="581"/>
      <c r="Q54" s="581" t="str">
        <f>IF(Q53="","",CALCOLO!T57)</f>
        <v/>
      </c>
      <c r="R54" s="581"/>
      <c r="S54" s="341">
        <f>CALCOLO!Q55+CALCOLO!T55+CALCOLO!Q56+CALCOLO!T56+CALCOLO!Q57+CALCOLO!T57</f>
        <v>0</v>
      </c>
      <c r="T54" s="299"/>
      <c r="AA54" s="299"/>
    </row>
    <row r="55" spans="1:27" s="21" customFormat="1" ht="10.8" thickBot="1" x14ac:dyDescent="0.25">
      <c r="A55" s="588"/>
      <c r="B55" s="313"/>
      <c r="C55" s="313"/>
      <c r="D55" s="313"/>
      <c r="E55" s="313"/>
      <c r="F55" s="29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5" t="s">
        <v>35</v>
      </c>
      <c r="R55" s="315"/>
      <c r="S55" s="345">
        <f>SUM(S50,S52,S54)</f>
        <v>804.08591999999976</v>
      </c>
    </row>
    <row r="56" spans="1:27" s="275" customFormat="1" ht="6.75" customHeight="1" thickBot="1" x14ac:dyDescent="0.3">
      <c r="A56" s="588"/>
      <c r="B56" s="21"/>
      <c r="C56" s="21"/>
      <c r="D56" s="21"/>
      <c r="E56" s="21"/>
      <c r="F56" s="294"/>
      <c r="G56" s="332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18"/>
    </row>
    <row r="57" spans="1:27" s="275" customFormat="1" ht="37.5" customHeight="1" x14ac:dyDescent="0.25">
      <c r="A57" s="588"/>
      <c r="B57" s="584" t="str">
        <f>CALCOLO!A58</f>
        <v>F)Attività di verifica di conformità</v>
      </c>
      <c r="C57" s="584"/>
      <c r="D57" s="584"/>
      <c r="E57" s="584"/>
      <c r="F57" s="294"/>
      <c r="G57" s="346"/>
      <c r="H57" s="347"/>
      <c r="I57" s="348"/>
      <c r="J57" s="347"/>
      <c r="K57" s="348"/>
      <c r="L57" s="347"/>
      <c r="M57" s="348"/>
      <c r="N57" s="347"/>
      <c r="O57" s="348"/>
      <c r="P57" s="347"/>
      <c r="Q57" s="348"/>
      <c r="R57" s="347"/>
      <c r="S57" s="336"/>
      <c r="T57" s="299"/>
      <c r="AA57" s="299"/>
    </row>
    <row r="58" spans="1:27" s="275" customFormat="1" ht="15.75" customHeight="1" x14ac:dyDescent="0.25">
      <c r="A58" s="588"/>
      <c r="B58" s="585" t="str">
        <f>CALCOLO!A59</f>
        <v xml:space="preserve">F1- Direttore dell'esecuzione </v>
      </c>
      <c r="C58" s="585"/>
      <c r="D58" s="585"/>
      <c r="E58" s="585"/>
      <c r="F58" s="294">
        <f>CALCOLO!D59</f>
        <v>5</v>
      </c>
      <c r="G58" s="342" t="str">
        <f>IF(CALCOLO!O59="","",CALCOLO!O59)</f>
        <v>SCOZZARI</v>
      </c>
      <c r="H58" s="338">
        <f>IF(CALCOLO!P59="","",CALCOLO!P59)</f>
        <v>100</v>
      </c>
      <c r="I58" s="343" t="str">
        <f>IF(CALCOLO!R59="","",CALCOLO!R59)</f>
        <v/>
      </c>
      <c r="J58" s="338" t="str">
        <f>IF(CALCOLO!S59="","",CALCOLO!S59)</f>
        <v/>
      </c>
      <c r="K58" s="349" t="str">
        <f>IF(CALCOLO!O60="","",CALCOLO!O60)</f>
        <v/>
      </c>
      <c r="L58" s="350" t="str">
        <f>IF(CALCOLO!P60="","",CALCOLO!P60)</f>
        <v/>
      </c>
      <c r="M58" s="349" t="str">
        <f>IF(CALCOLO!R60="","",CALCOLO!R60)</f>
        <v/>
      </c>
      <c r="N58" s="350" t="str">
        <f>IF(CALCOLO!S60="","",CALCOLO!S60)</f>
        <v/>
      </c>
      <c r="O58" s="349" t="str">
        <f>IF(CALCOLO!O61="","",CALCOLO!O61)</f>
        <v/>
      </c>
      <c r="P58" s="350" t="str">
        <f>IF(CALCOLO!P61="","",CALCOLO!P61)</f>
        <v/>
      </c>
      <c r="Q58" s="349" t="str">
        <f>IF(CALCOLO!R61="","",CALCOLO!R61)</f>
        <v/>
      </c>
      <c r="R58" s="350" t="str">
        <f>IF(CALCOLO!S61="","",CALCOLO!S61)</f>
        <v/>
      </c>
      <c r="S58" s="351"/>
      <c r="T58" s="299"/>
      <c r="AA58" s="299"/>
    </row>
    <row r="59" spans="1:27" s="21" customFormat="1" ht="12" customHeight="1" x14ac:dyDescent="0.2">
      <c r="A59" s="588"/>
      <c r="B59" s="564" t="s">
        <v>30</v>
      </c>
      <c r="C59" s="564"/>
      <c r="D59" s="564"/>
      <c r="E59" s="564"/>
      <c r="F59" s="294"/>
      <c r="G59" s="590">
        <f>IF(G58="","",CALCOLO!Q59)</f>
        <v>134.01431999999997</v>
      </c>
      <c r="H59" s="583"/>
      <c r="I59" s="582" t="str">
        <f>IF(I58="","",CALCOLO!T59)</f>
        <v/>
      </c>
      <c r="J59" s="583"/>
      <c r="K59" s="582" t="str">
        <f>IF(K58="","",CALCOLO!Q60)</f>
        <v/>
      </c>
      <c r="L59" s="583"/>
      <c r="M59" s="582" t="str">
        <f>IF(M58="","",CALCOLO!T60)</f>
        <v/>
      </c>
      <c r="N59" s="583"/>
      <c r="O59" s="582" t="str">
        <f>IF(O58="","",CALCOLO!Q61)</f>
        <v/>
      </c>
      <c r="P59" s="583"/>
      <c r="Q59" s="582" t="str">
        <f>IF(Q58="","",CALCOLO!T61)</f>
        <v/>
      </c>
      <c r="R59" s="583"/>
      <c r="S59" s="341">
        <f>CALCOLO!Q59+CALCOLO!T59+CALCOLO!Q60+CALCOLO!T60+CALCOLO!Q61+CALCOLO!T61</f>
        <v>134.01431999999997</v>
      </c>
      <c r="T59" s="309"/>
      <c r="AA59" s="309"/>
    </row>
    <row r="60" spans="1:27" s="275" customFormat="1" ht="15.75" customHeight="1" x14ac:dyDescent="0.25">
      <c r="A60" s="588"/>
      <c r="B60" s="585" t="str">
        <f>CALCOLO!A62</f>
        <v>F2 - Collaboratori del direttore dell'esecuzione</v>
      </c>
      <c r="C60" s="585"/>
      <c r="D60" s="585"/>
      <c r="E60" s="585"/>
      <c r="F60" s="294">
        <f>CALCOLO!D62</f>
        <v>7</v>
      </c>
      <c r="G60" s="352" t="str">
        <f>IF(CALCOLO!O62="","",CALCOLO!O62)</f>
        <v>ROMAGNOLI</v>
      </c>
      <c r="H60" s="353">
        <f>IF(CALCOLO!P62="","",CALCOLO!P62)</f>
        <v>100</v>
      </c>
      <c r="I60" s="354" t="str">
        <f>IF(CALCOLO!R62="","",CALCOLO!R62)</f>
        <v/>
      </c>
      <c r="J60" s="355" t="str">
        <f>IF(CALCOLO!S62="","",CALCOLO!S62)</f>
        <v/>
      </c>
      <c r="K60" s="356" t="str">
        <f>IF(CALCOLO!O63="","",CALCOLO!O63)</f>
        <v/>
      </c>
      <c r="L60" s="353" t="str">
        <f>IF(CALCOLO!P63="","",CALCOLO!P63)</f>
        <v/>
      </c>
      <c r="M60" s="356" t="str">
        <f>IF(CALCOLO!R63="","",CALCOLO!R63)</f>
        <v/>
      </c>
      <c r="N60" s="353" t="str">
        <f>IF(CALCOLO!S63="","",CALCOLO!S63)</f>
        <v/>
      </c>
      <c r="O60" s="356" t="str">
        <f>IF(CALCOLO!O64="","",CALCOLO!O64)</f>
        <v/>
      </c>
      <c r="P60" s="353" t="str">
        <f>IF(CALCOLO!P64="","",CALCOLO!P64)</f>
        <v/>
      </c>
      <c r="Q60" s="356" t="str">
        <f>IF(CALCOLO!R64="","",CALCOLO!R64)</f>
        <v/>
      </c>
      <c r="R60" s="353" t="str">
        <f>IF(CALCOLO!S64="","",CALCOLO!S64)</f>
        <v/>
      </c>
      <c r="S60" s="357"/>
      <c r="T60" s="299"/>
      <c r="AA60" s="299"/>
    </row>
    <row r="61" spans="1:27" s="21" customFormat="1" ht="10.8" thickBot="1" x14ac:dyDescent="0.25">
      <c r="A61" s="588"/>
      <c r="B61" s="564" t="s">
        <v>30</v>
      </c>
      <c r="C61" s="564"/>
      <c r="D61" s="564"/>
      <c r="E61" s="564"/>
      <c r="F61" s="294"/>
      <c r="G61" s="591">
        <f>IF(G60="","",CALCOLO!Q62)</f>
        <v>187.62004799999994</v>
      </c>
      <c r="H61" s="577"/>
      <c r="I61" s="576" t="str">
        <f>IF(I60="","",CALCOLO!T62)</f>
        <v/>
      </c>
      <c r="J61" s="577"/>
      <c r="K61" s="576" t="str">
        <f>IF(K60="","",CALCOLO!Q63)</f>
        <v/>
      </c>
      <c r="L61" s="577"/>
      <c r="M61" s="576" t="str">
        <f>IF(M60="","",CALCOLO!T63)</f>
        <v/>
      </c>
      <c r="N61" s="577"/>
      <c r="O61" s="576" t="str">
        <f>IF(O60="","",CALCOLO!Q64)</f>
        <v/>
      </c>
      <c r="P61" s="577"/>
      <c r="Q61" s="576" t="str">
        <f>IF(Q60="","",CALCOLO!T64)</f>
        <v/>
      </c>
      <c r="R61" s="577"/>
      <c r="S61" s="358">
        <f>CALCOLO!Q62+CALCOLO!T62+CALCOLO!Q63+CALCOLO!T63+CALCOLO!Q64+CALCOLO!T64</f>
        <v>187.62004799999994</v>
      </c>
      <c r="T61" s="309"/>
      <c r="AA61" s="309"/>
    </row>
    <row r="62" spans="1:27" s="21" customFormat="1" ht="10.8" thickBot="1" x14ac:dyDescent="0.25">
      <c r="A62" s="589"/>
      <c r="B62" s="313"/>
      <c r="C62" s="313"/>
      <c r="D62" s="313"/>
      <c r="E62" s="313"/>
      <c r="F62" s="294">
        <f>CALCOLO!D65</f>
        <v>80</v>
      </c>
      <c r="G62" s="309"/>
      <c r="H62" s="309"/>
      <c r="Q62" s="359" t="s">
        <v>36</v>
      </c>
      <c r="R62" s="359"/>
      <c r="S62" s="360">
        <f>S59+S61</f>
        <v>321.63436799999988</v>
      </c>
      <c r="T62" s="309"/>
      <c r="AA62" s="309"/>
    </row>
    <row r="63" spans="1:27" ht="8.25" customHeight="1" x14ac:dyDescent="0.3"/>
    <row r="64" spans="1:27" ht="3" customHeight="1" x14ac:dyDescent="0.3">
      <c r="A64" s="361"/>
      <c r="B64" s="361"/>
      <c r="C64" s="361"/>
      <c r="D64" s="361"/>
      <c r="E64" s="361"/>
      <c r="F64" s="361"/>
      <c r="G64" s="361"/>
      <c r="H64" s="361"/>
      <c r="I64" s="361"/>
      <c r="J64" s="361"/>
      <c r="K64" s="361"/>
      <c r="L64" s="361"/>
      <c r="M64" s="361"/>
      <c r="N64" s="361"/>
      <c r="O64" s="361"/>
      <c r="P64" s="361"/>
      <c r="Q64" s="361"/>
      <c r="R64" s="361"/>
      <c r="S64" s="249"/>
    </row>
    <row r="65" spans="1:27" ht="6" customHeight="1" x14ac:dyDescent="0.3">
      <c r="G65" s="247"/>
      <c r="S65"/>
      <c r="AA65"/>
    </row>
    <row r="66" spans="1:27" ht="17.399999999999999" customHeight="1" x14ac:dyDescent="0.3">
      <c r="J66" s="452"/>
      <c r="K66" s="452"/>
      <c r="M66" s="248" t="s">
        <v>39</v>
      </c>
      <c r="O66" s="248" t="s">
        <v>40</v>
      </c>
      <c r="Q66" s="248" t="s">
        <v>41</v>
      </c>
      <c r="S66" s="248" t="s">
        <v>42</v>
      </c>
      <c r="AA66"/>
    </row>
    <row r="67" spans="1:27" ht="14.1" customHeight="1" x14ac:dyDescent="0.3">
      <c r="A67" s="460" t="s">
        <v>43</v>
      </c>
      <c r="B67" s="460"/>
      <c r="C67" s="460"/>
      <c r="E67" s="580">
        <v>46081</v>
      </c>
      <c r="F67" s="580"/>
      <c r="G67" s="580"/>
      <c r="J67" s="452"/>
      <c r="K67" s="452"/>
      <c r="L67" s="282"/>
      <c r="M67" s="394" t="s">
        <v>113</v>
      </c>
      <c r="N67" s="283"/>
      <c r="O67" s="394" t="s">
        <v>114</v>
      </c>
      <c r="P67" s="283"/>
      <c r="Q67" s="394" t="s">
        <v>115</v>
      </c>
      <c r="R67" s="283"/>
      <c r="S67" s="394">
        <v>2026</v>
      </c>
      <c r="AA67"/>
    </row>
    <row r="68" spans="1:27" ht="14.1" customHeight="1" x14ac:dyDescent="0.3">
      <c r="G68" s="247"/>
      <c r="L68" s="282"/>
      <c r="M68" s="367"/>
      <c r="N68" s="283"/>
      <c r="O68" s="367"/>
      <c r="P68" s="283"/>
      <c r="Q68" s="367"/>
      <c r="R68" s="283"/>
      <c r="S68" s="367"/>
      <c r="T68"/>
      <c r="AA68"/>
    </row>
    <row r="69" spans="1:27" ht="14.1" customHeight="1" x14ac:dyDescent="0.3">
      <c r="G69" s="247"/>
      <c r="L69" s="282"/>
      <c r="M69" s="367"/>
      <c r="N69" s="283"/>
      <c r="O69" s="367"/>
      <c r="P69" s="283"/>
      <c r="Q69" s="367"/>
      <c r="R69" s="283"/>
      <c r="S69" s="367"/>
      <c r="T69"/>
      <c r="AA69"/>
    </row>
    <row r="70" spans="1:27" ht="14.1" customHeight="1" x14ac:dyDescent="0.3">
      <c r="G70" s="247"/>
      <c r="L70" s="282"/>
      <c r="M70" s="367"/>
      <c r="N70" s="283"/>
      <c r="O70" s="367"/>
      <c r="P70" s="283"/>
      <c r="Q70" s="367"/>
      <c r="R70" s="283"/>
      <c r="S70" s="367"/>
      <c r="T70"/>
      <c r="AA70"/>
    </row>
    <row r="71" spans="1:27" ht="14.1" customHeight="1" x14ac:dyDescent="0.3">
      <c r="A71" s="460"/>
      <c r="B71" s="460"/>
      <c r="C71" s="460"/>
      <c r="E71" s="579"/>
      <c r="F71" s="452"/>
      <c r="G71" s="452"/>
      <c r="J71" s="452"/>
      <c r="K71" s="452"/>
      <c r="L71" s="282"/>
      <c r="M71" s="367"/>
      <c r="N71" s="283"/>
      <c r="O71" s="367"/>
      <c r="P71" s="283"/>
      <c r="Q71" s="367"/>
      <c r="R71" s="283"/>
      <c r="S71" s="367"/>
      <c r="AA71"/>
    </row>
    <row r="72" spans="1:27" ht="17.100000000000001" customHeight="1" x14ac:dyDescent="0.3">
      <c r="B72" s="284"/>
      <c r="C72" s="284"/>
      <c r="D72" s="284"/>
      <c r="E72" s="284"/>
      <c r="F72" s="284"/>
      <c r="G72" s="284"/>
      <c r="S72"/>
      <c r="T72"/>
      <c r="AA72"/>
    </row>
    <row r="73" spans="1:27" ht="3.75" customHeight="1" x14ac:dyDescent="0.3">
      <c r="A73" s="361"/>
      <c r="B73" s="362"/>
      <c r="C73" s="362"/>
      <c r="D73" s="362"/>
      <c r="E73" s="362"/>
      <c r="F73" s="362"/>
      <c r="G73" s="362"/>
      <c r="H73" s="361"/>
      <c r="I73" s="361"/>
      <c r="J73" s="361"/>
      <c r="K73" s="361"/>
      <c r="L73" s="361"/>
      <c r="M73" s="361"/>
      <c r="N73" s="361"/>
      <c r="O73" s="361"/>
      <c r="P73" s="361"/>
      <c r="Q73" s="361"/>
      <c r="R73" s="361"/>
      <c r="S73" s="361"/>
      <c r="T73"/>
      <c r="AA73"/>
    </row>
    <row r="74" spans="1:27" ht="11.25" customHeight="1" x14ac:dyDescent="0.3">
      <c r="B74" s="284"/>
      <c r="C74" s="284"/>
      <c r="D74" s="284"/>
      <c r="E74" s="284"/>
      <c r="F74" s="284"/>
      <c r="G74" s="284"/>
      <c r="I74" s="363"/>
      <c r="J74" s="363"/>
      <c r="K74" s="363"/>
      <c r="L74" s="363"/>
      <c r="M74" s="363"/>
      <c r="N74" s="363"/>
      <c r="O74" s="363"/>
      <c r="P74" s="363"/>
      <c r="Q74" s="363"/>
      <c r="R74" s="363"/>
      <c r="S74" s="363"/>
      <c r="T74"/>
      <c r="AA74"/>
    </row>
    <row r="75" spans="1:27" ht="12.75" customHeight="1" x14ac:dyDescent="0.3">
      <c r="A75" s="452" t="s">
        <v>24</v>
      </c>
      <c r="B75" s="452"/>
      <c r="C75" s="603">
        <v>46081</v>
      </c>
      <c r="D75" s="603"/>
      <c r="E75" s="603"/>
      <c r="F75" s="364"/>
      <c r="G75" s="364"/>
      <c r="I75" s="578"/>
      <c r="J75" s="578"/>
      <c r="K75" s="578"/>
      <c r="L75" s="578"/>
      <c r="M75" s="578"/>
      <c r="N75" s="578"/>
      <c r="O75" s="578"/>
      <c r="P75" s="578"/>
      <c r="Q75" s="578"/>
      <c r="R75" s="578"/>
      <c r="S75" s="578"/>
      <c r="T75"/>
      <c r="AA75"/>
    </row>
    <row r="76" spans="1:27" ht="14.4" customHeight="1" x14ac:dyDescent="0.3">
      <c r="G76" s="247"/>
      <c r="S76"/>
      <c r="T76"/>
      <c r="AA76"/>
    </row>
    <row r="77" spans="1:27" ht="12.75" customHeight="1" x14ac:dyDescent="0.3">
      <c r="C77" s="452" t="s">
        <v>32</v>
      </c>
      <c r="D77" s="452"/>
      <c r="E77" s="452"/>
      <c r="F77" s="452"/>
      <c r="G77" s="452"/>
      <c r="L77" s="452" t="s">
        <v>61</v>
      </c>
      <c r="M77" s="452"/>
      <c r="N77" s="452"/>
      <c r="O77" s="452"/>
      <c r="P77" s="452"/>
      <c r="S77"/>
      <c r="T77"/>
      <c r="AA77"/>
    </row>
    <row r="78" spans="1:27" s="247" customFormat="1" ht="6" customHeight="1" x14ac:dyDescent="0.3">
      <c r="B78" s="275"/>
      <c r="C78" s="275"/>
      <c r="D78" s="275"/>
      <c r="E78" s="275"/>
      <c r="F78" s="275"/>
      <c r="G78" s="275"/>
      <c r="H78" s="275"/>
      <c r="I78" s="275"/>
      <c r="J78" s="275"/>
      <c r="K78" s="275"/>
      <c r="L78" s="275"/>
      <c r="M78" s="275"/>
      <c r="N78" s="275"/>
      <c r="O78" s="275"/>
      <c r="P78" s="275"/>
      <c r="Q78"/>
      <c r="R78"/>
      <c r="S78"/>
      <c r="T78"/>
      <c r="V78"/>
      <c r="W78"/>
      <c r="X78"/>
      <c r="Y78"/>
      <c r="Z78"/>
    </row>
    <row r="79" spans="1:27" s="247" customFormat="1" ht="12.75" customHeight="1" x14ac:dyDescent="0.3">
      <c r="B79" s="365"/>
      <c r="C79" s="561"/>
      <c r="D79" s="561"/>
      <c r="E79" s="561"/>
      <c r="F79" s="561"/>
      <c r="G79" s="561"/>
      <c r="K79" s="366"/>
      <c r="L79" s="561"/>
      <c r="M79" s="561"/>
      <c r="N79" s="561"/>
      <c r="O79" s="561"/>
      <c r="P79" s="561"/>
      <c r="Q79"/>
      <c r="R79"/>
      <c r="S79"/>
      <c r="T79"/>
    </row>
  </sheetData>
  <sheetProtection selectLockedCells="1"/>
  <mergeCells count="191">
    <mergeCell ref="C75:E75"/>
    <mergeCell ref="D13:F13"/>
    <mergeCell ref="N13:O13"/>
    <mergeCell ref="B43:E43"/>
    <mergeCell ref="G14:I14"/>
    <mergeCell ref="J14:K14"/>
    <mergeCell ref="L14:M14"/>
    <mergeCell ref="B26:E26"/>
    <mergeCell ref="B11:C11"/>
    <mergeCell ref="D11:F11"/>
    <mergeCell ref="J11:K11"/>
    <mergeCell ref="B12:C12"/>
    <mergeCell ref="B22:E22"/>
    <mergeCell ref="G18:R18"/>
    <mergeCell ref="B25:E25"/>
    <mergeCell ref="Q19:R19"/>
    <mergeCell ref="I19:J19"/>
    <mergeCell ref="K19:L19"/>
    <mergeCell ref="M19:N19"/>
    <mergeCell ref="M24:N24"/>
    <mergeCell ref="I22:J22"/>
    <mergeCell ref="O22:P22"/>
    <mergeCell ref="D12:F12"/>
    <mergeCell ref="J12:K12"/>
    <mergeCell ref="B24:E24"/>
    <mergeCell ref="A1:S1"/>
    <mergeCell ref="A6:B6"/>
    <mergeCell ref="C6:S7"/>
    <mergeCell ref="J9:K9"/>
    <mergeCell ref="L9:M9"/>
    <mergeCell ref="D10:F10"/>
    <mergeCell ref="P13:Q13"/>
    <mergeCell ref="O19:P19"/>
    <mergeCell ref="B2:Q2"/>
    <mergeCell ref="P14:Q14"/>
    <mergeCell ref="B10:C10"/>
    <mergeCell ref="G10:I11"/>
    <mergeCell ref="L11:M11"/>
    <mergeCell ref="G19:H19"/>
    <mergeCell ref="G12:I13"/>
    <mergeCell ref="N14:O14"/>
    <mergeCell ref="P12:Q12"/>
    <mergeCell ref="D14:F14"/>
    <mergeCell ref="L10:M10"/>
    <mergeCell ref="B23:E23"/>
    <mergeCell ref="J10:K10"/>
    <mergeCell ref="R10:S11"/>
    <mergeCell ref="R12:S13"/>
    <mergeCell ref="R9:S9"/>
    <mergeCell ref="J13:K13"/>
    <mergeCell ref="R14:S14"/>
    <mergeCell ref="L12:M12"/>
    <mergeCell ref="N12:O12"/>
    <mergeCell ref="N9:O9"/>
    <mergeCell ref="N10:O10"/>
    <mergeCell ref="Q22:R22"/>
    <mergeCell ref="G42:H42"/>
    <mergeCell ref="G40:H40"/>
    <mergeCell ref="M29:N29"/>
    <mergeCell ref="G24:H24"/>
    <mergeCell ref="G29:H29"/>
    <mergeCell ref="G22:H22"/>
    <mergeCell ref="I29:J29"/>
    <mergeCell ref="K29:L29"/>
    <mergeCell ref="I36:J36"/>
    <mergeCell ref="I42:J42"/>
    <mergeCell ref="I24:J24"/>
    <mergeCell ref="O27:P27"/>
    <mergeCell ref="K27:L27"/>
    <mergeCell ref="O24:P24"/>
    <mergeCell ref="Q24:R24"/>
    <mergeCell ref="Q29:R29"/>
    <mergeCell ref="M27:N27"/>
    <mergeCell ref="K36:L36"/>
    <mergeCell ref="O29:P29"/>
    <mergeCell ref="K22:L22"/>
    <mergeCell ref="M22:N22"/>
    <mergeCell ref="Q27:R27"/>
    <mergeCell ref="Q36:R36"/>
    <mergeCell ref="A20:A46"/>
    <mergeCell ref="B41:E41"/>
    <mergeCell ref="B42:E42"/>
    <mergeCell ref="B21:E21"/>
    <mergeCell ref="B40:E40"/>
    <mergeCell ref="B39:E39"/>
    <mergeCell ref="B20:E20"/>
    <mergeCell ref="B34:E34"/>
    <mergeCell ref="B37:E37"/>
    <mergeCell ref="B38:E38"/>
    <mergeCell ref="B28:E28"/>
    <mergeCell ref="B35:E35"/>
    <mergeCell ref="Q42:R42"/>
    <mergeCell ref="Q40:R40"/>
    <mergeCell ref="O38:P38"/>
    <mergeCell ref="Q38:R38"/>
    <mergeCell ref="O36:P36"/>
    <mergeCell ref="M36:N36"/>
    <mergeCell ref="Q45:R45"/>
    <mergeCell ref="I50:J50"/>
    <mergeCell ref="K50:L50"/>
    <mergeCell ref="M50:N50"/>
    <mergeCell ref="O50:P50"/>
    <mergeCell ref="Q50:R50"/>
    <mergeCell ref="O45:P45"/>
    <mergeCell ref="I45:J45"/>
    <mergeCell ref="K45:L45"/>
    <mergeCell ref="M45:N45"/>
    <mergeCell ref="K42:L42"/>
    <mergeCell ref="M42:N42"/>
    <mergeCell ref="I38:J38"/>
    <mergeCell ref="K38:L38"/>
    <mergeCell ref="O40:P40"/>
    <mergeCell ref="M38:N38"/>
    <mergeCell ref="I40:J40"/>
    <mergeCell ref="K40:L40"/>
    <mergeCell ref="M40:N40"/>
    <mergeCell ref="O42:P42"/>
    <mergeCell ref="A48:A62"/>
    <mergeCell ref="B49:E49"/>
    <mergeCell ref="B50:E50"/>
    <mergeCell ref="B60:E60"/>
    <mergeCell ref="B61:E61"/>
    <mergeCell ref="B52:E52"/>
    <mergeCell ref="G59:H59"/>
    <mergeCell ref="I59:J59"/>
    <mergeCell ref="B58:E58"/>
    <mergeCell ref="B59:E59"/>
    <mergeCell ref="B48:E48"/>
    <mergeCell ref="G61:H61"/>
    <mergeCell ref="Q52:R52"/>
    <mergeCell ref="B53:E53"/>
    <mergeCell ref="O59:P59"/>
    <mergeCell ref="Q59:R59"/>
    <mergeCell ref="I54:J54"/>
    <mergeCell ref="K52:L52"/>
    <mergeCell ref="B54:E54"/>
    <mergeCell ref="K54:L54"/>
    <mergeCell ref="M54:N54"/>
    <mergeCell ref="O54:P54"/>
    <mergeCell ref="G54:H54"/>
    <mergeCell ref="G52:H52"/>
    <mergeCell ref="I52:J52"/>
    <mergeCell ref="M52:N52"/>
    <mergeCell ref="A3:S3"/>
    <mergeCell ref="C77:G77"/>
    <mergeCell ref="L77:P77"/>
    <mergeCell ref="J71:K71"/>
    <mergeCell ref="J67:K67"/>
    <mergeCell ref="J66:K66"/>
    <mergeCell ref="K61:L61"/>
    <mergeCell ref="M61:N61"/>
    <mergeCell ref="D8:F8"/>
    <mergeCell ref="A8:C8"/>
    <mergeCell ref="I75:S75"/>
    <mergeCell ref="A71:C71"/>
    <mergeCell ref="E71:G71"/>
    <mergeCell ref="A67:C67"/>
    <mergeCell ref="O61:P61"/>
    <mergeCell ref="E67:G67"/>
    <mergeCell ref="Q61:R61"/>
    <mergeCell ref="I61:J61"/>
    <mergeCell ref="A75:B75"/>
    <mergeCell ref="Q54:R54"/>
    <mergeCell ref="K59:L59"/>
    <mergeCell ref="M59:N59"/>
    <mergeCell ref="B57:E57"/>
    <mergeCell ref="O52:P52"/>
    <mergeCell ref="L79:P79"/>
    <mergeCell ref="C79:G79"/>
    <mergeCell ref="B9:C9"/>
    <mergeCell ref="D9:F9"/>
    <mergeCell ref="B51:E51"/>
    <mergeCell ref="B44:E44"/>
    <mergeCell ref="B45:E45"/>
    <mergeCell ref="G9:H9"/>
    <mergeCell ref="G45:H45"/>
    <mergeCell ref="G50:H50"/>
    <mergeCell ref="K24:L24"/>
    <mergeCell ref="B36:E36"/>
    <mergeCell ref="B27:E27"/>
    <mergeCell ref="G27:H27"/>
    <mergeCell ref="I27:J27"/>
    <mergeCell ref="B29:E29"/>
    <mergeCell ref="G38:H38"/>
    <mergeCell ref="G36:H36"/>
    <mergeCell ref="P9:Q9"/>
    <mergeCell ref="N11:O11"/>
    <mergeCell ref="P11:Q11"/>
    <mergeCell ref="G17:S17"/>
    <mergeCell ref="L13:M13"/>
    <mergeCell ref="P10:Q10"/>
  </mergeCells>
  <phoneticPr fontId="29" type="noConversion"/>
  <conditionalFormatting sqref="G49:R54 G58:R61">
    <cfRule type="containsBlanks" dxfId="0" priority="1">
      <formula>LEN(TRIM(G49))=0</formula>
    </cfRule>
  </conditionalFormatting>
  <printOptions horizontalCentered="1"/>
  <pageMargins left="0.23622047244094491" right="0.23622047244094491" top="0.46" bottom="0.55118110236220474" header="0.31496062992125984" footer="0.31496062992125984"/>
  <pageSetup paperSize="9" scale="64" orientation="portrait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7F811-F8CF-4B8D-A97D-28622C9ADCA5}">
  <sheetPr>
    <tabColor theme="6" tint="0.39997558519241921"/>
  </sheetPr>
  <dimension ref="A1:E16"/>
  <sheetViews>
    <sheetView workbookViewId="0">
      <selection activeCell="A16" sqref="A16"/>
    </sheetView>
  </sheetViews>
  <sheetFormatPr defaultRowHeight="14.4" x14ac:dyDescent="0.3"/>
  <cols>
    <col min="1" max="1" width="24.21875" bestFit="1" customWidth="1"/>
    <col min="2" max="2" width="9.44140625" bestFit="1" customWidth="1"/>
    <col min="3" max="3" width="11.5546875" bestFit="1" customWidth="1"/>
    <col min="4" max="5" width="11.44140625" customWidth="1"/>
  </cols>
  <sheetData>
    <row r="1" spans="1:5" x14ac:dyDescent="0.3">
      <c r="A1" s="404" t="s">
        <v>44</v>
      </c>
      <c r="B1" s="406" t="s">
        <v>51</v>
      </c>
      <c r="C1" s="406" t="s">
        <v>130</v>
      </c>
      <c r="D1" s="406" t="s">
        <v>131</v>
      </c>
      <c r="E1" s="406" t="s">
        <v>5</v>
      </c>
    </row>
    <row r="2" spans="1:5" x14ac:dyDescent="0.3">
      <c r="A2" s="248" t="s">
        <v>95</v>
      </c>
      <c r="B2" s="408">
        <v>670.08</v>
      </c>
      <c r="C2" s="408">
        <f>ROUND(E2*23.8%,2)</f>
        <v>120.54</v>
      </c>
      <c r="D2" s="408">
        <f>ROUND(E2*8.5%,2)</f>
        <v>43.05</v>
      </c>
      <c r="E2" s="408">
        <f>ROUND(B2/132.3%,2)</f>
        <v>506.49</v>
      </c>
    </row>
    <row r="3" spans="1:5" x14ac:dyDescent="0.3">
      <c r="A3" s="248" t="s">
        <v>100</v>
      </c>
      <c r="B3" s="408">
        <v>241.22</v>
      </c>
      <c r="C3" s="408">
        <f t="shared" ref="C3:C15" si="0">ROUND(E3*23.8%,2)</f>
        <v>43.39</v>
      </c>
      <c r="D3" s="408">
        <f t="shared" ref="D3:D15" si="1">ROUND(E3*8.5%,2)</f>
        <v>15.5</v>
      </c>
      <c r="E3" s="408">
        <f t="shared" ref="E3:E15" si="2">ROUND(B3/132.3%,2)</f>
        <v>182.33</v>
      </c>
    </row>
    <row r="4" spans="1:5" x14ac:dyDescent="0.3">
      <c r="A4" s="248" t="s">
        <v>101</v>
      </c>
      <c r="B4" s="408">
        <v>15.34</v>
      </c>
      <c r="C4" s="408">
        <f t="shared" si="0"/>
        <v>2.76</v>
      </c>
      <c r="D4" s="408">
        <f t="shared" si="1"/>
        <v>0.99</v>
      </c>
      <c r="E4" s="408">
        <f t="shared" si="2"/>
        <v>11.59</v>
      </c>
    </row>
    <row r="5" spans="1:5" x14ac:dyDescent="0.3">
      <c r="A5" s="248" t="s">
        <v>102</v>
      </c>
      <c r="B5" s="408">
        <v>15.3</v>
      </c>
      <c r="C5" s="408">
        <f t="shared" si="0"/>
        <v>2.75</v>
      </c>
      <c r="D5" s="408">
        <f t="shared" si="1"/>
        <v>0.98</v>
      </c>
      <c r="E5" s="408">
        <f t="shared" si="2"/>
        <v>11.56</v>
      </c>
    </row>
    <row r="6" spans="1:5" x14ac:dyDescent="0.3">
      <c r="A6" s="248" t="s">
        <v>103</v>
      </c>
      <c r="B6" s="408">
        <v>15.34</v>
      </c>
      <c r="C6" s="408">
        <f t="shared" si="0"/>
        <v>2.76</v>
      </c>
      <c r="D6" s="408">
        <f t="shared" si="1"/>
        <v>0.99</v>
      </c>
      <c r="E6" s="408">
        <f t="shared" si="2"/>
        <v>11.59</v>
      </c>
    </row>
    <row r="7" spans="1:5" x14ac:dyDescent="0.3">
      <c r="A7" s="248" t="s">
        <v>104</v>
      </c>
      <c r="B7" s="408">
        <v>15.3</v>
      </c>
      <c r="C7" s="408">
        <f t="shared" si="0"/>
        <v>2.75</v>
      </c>
      <c r="D7" s="408">
        <f t="shared" si="1"/>
        <v>0.98</v>
      </c>
      <c r="E7" s="408">
        <f t="shared" si="2"/>
        <v>11.56</v>
      </c>
    </row>
    <row r="8" spans="1:5" x14ac:dyDescent="0.3">
      <c r="A8" s="248" t="s">
        <v>105</v>
      </c>
      <c r="B8" s="408">
        <v>15.32</v>
      </c>
      <c r="C8" s="408">
        <f t="shared" si="0"/>
        <v>2.76</v>
      </c>
      <c r="D8" s="408">
        <f t="shared" si="1"/>
        <v>0.98</v>
      </c>
      <c r="E8" s="408">
        <f t="shared" si="2"/>
        <v>11.58</v>
      </c>
    </row>
    <row r="9" spans="1:5" x14ac:dyDescent="0.3">
      <c r="A9" s="248" t="s">
        <v>106</v>
      </c>
      <c r="B9" s="408">
        <v>15.3</v>
      </c>
      <c r="C9" s="408">
        <f t="shared" si="0"/>
        <v>2.75</v>
      </c>
      <c r="D9" s="408">
        <f t="shared" si="1"/>
        <v>0.98</v>
      </c>
      <c r="E9" s="408">
        <f t="shared" si="2"/>
        <v>11.56</v>
      </c>
    </row>
    <row r="10" spans="1:5" x14ac:dyDescent="0.3">
      <c r="A10" s="248" t="s">
        <v>107</v>
      </c>
      <c r="B10" s="408">
        <v>15.3</v>
      </c>
      <c r="C10" s="408">
        <f t="shared" si="0"/>
        <v>2.75</v>
      </c>
      <c r="D10" s="408">
        <f t="shared" si="1"/>
        <v>0.98</v>
      </c>
      <c r="E10" s="408">
        <f t="shared" si="2"/>
        <v>11.56</v>
      </c>
    </row>
    <row r="11" spans="1:5" x14ac:dyDescent="0.3">
      <c r="A11" s="248" t="s">
        <v>108</v>
      </c>
      <c r="B11" s="408">
        <v>670.07</v>
      </c>
      <c r="C11" s="408">
        <f t="shared" si="0"/>
        <v>120.54</v>
      </c>
      <c r="D11" s="408">
        <f t="shared" si="1"/>
        <v>43.05</v>
      </c>
      <c r="E11" s="408">
        <f t="shared" si="2"/>
        <v>506.48</v>
      </c>
    </row>
    <row r="12" spans="1:5" x14ac:dyDescent="0.3">
      <c r="A12" s="248" t="s">
        <v>109</v>
      </c>
      <c r="B12" s="408">
        <v>134.01</v>
      </c>
      <c r="C12" s="408">
        <f t="shared" si="0"/>
        <v>24.11</v>
      </c>
      <c r="D12" s="408">
        <f t="shared" si="1"/>
        <v>8.61</v>
      </c>
      <c r="E12" s="408">
        <f t="shared" si="2"/>
        <v>101.29</v>
      </c>
    </row>
    <row r="13" spans="1:5" x14ac:dyDescent="0.3">
      <c r="A13" s="248" t="s">
        <v>110</v>
      </c>
      <c r="B13" s="408">
        <v>80.41</v>
      </c>
      <c r="C13" s="408">
        <f t="shared" si="0"/>
        <v>14.47</v>
      </c>
      <c r="D13" s="408">
        <f t="shared" si="1"/>
        <v>5.17</v>
      </c>
      <c r="E13" s="408">
        <f t="shared" si="2"/>
        <v>60.78</v>
      </c>
    </row>
    <row r="14" spans="1:5" x14ac:dyDescent="0.3">
      <c r="A14" s="248" t="s">
        <v>111</v>
      </c>
      <c r="B14" s="408">
        <v>53.61</v>
      </c>
      <c r="C14" s="408">
        <f t="shared" si="0"/>
        <v>9.64</v>
      </c>
      <c r="D14" s="408">
        <f t="shared" si="1"/>
        <v>3.44</v>
      </c>
      <c r="E14" s="408">
        <f t="shared" si="2"/>
        <v>40.520000000000003</v>
      </c>
    </row>
    <row r="15" spans="1:5" x14ac:dyDescent="0.3">
      <c r="A15" s="248" t="s">
        <v>112</v>
      </c>
      <c r="B15" s="408">
        <v>187.62</v>
      </c>
      <c r="C15" s="408">
        <f t="shared" si="0"/>
        <v>33.75</v>
      </c>
      <c r="D15" s="408">
        <f t="shared" si="1"/>
        <v>12.05</v>
      </c>
      <c r="E15" s="408">
        <f t="shared" si="2"/>
        <v>141.81</v>
      </c>
    </row>
    <row r="16" spans="1:5" x14ac:dyDescent="0.3">
      <c r="A16" s="405" t="s">
        <v>132</v>
      </c>
      <c r="B16" s="407">
        <f>SUM(B2:B15)</f>
        <v>2144.2200000000003</v>
      </c>
      <c r="C16" s="407">
        <f t="shared" ref="C16:E16" si="3">SUM(C2:C15)</f>
        <v>385.72</v>
      </c>
      <c r="D16" s="407">
        <f t="shared" si="3"/>
        <v>137.75</v>
      </c>
      <c r="E16" s="407">
        <f t="shared" si="3"/>
        <v>1620.6999999999998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E4DEC65385D744BD0D015F74882686" ma:contentTypeVersion="9" ma:contentTypeDescription="Create a new document." ma:contentTypeScope="" ma:versionID="49f0391180489c4685c7466eb6dd475b">
  <xsd:schema xmlns:xsd="http://www.w3.org/2001/XMLSchema" xmlns:xs="http://www.w3.org/2001/XMLSchema" xmlns:p="http://schemas.microsoft.com/office/2006/metadata/properties" xmlns:ns3="382ffc79-379d-4040-8358-3d77e91019a8" xmlns:ns4="ae5f28bc-5077-42d3-a11e-3eaafb6d3fc4" targetNamespace="http://schemas.microsoft.com/office/2006/metadata/properties" ma:root="true" ma:fieldsID="e3ab5b3073e5b4bc4a3b9e7ea0c31d62" ns3:_="" ns4:_="">
    <xsd:import namespace="382ffc79-379d-4040-8358-3d77e91019a8"/>
    <xsd:import namespace="ae5f28bc-5077-42d3-a11e-3eaafb6d3fc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ffc79-379d-4040-8358-3d77e91019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5f28bc-5077-42d3-a11e-3eaafb6d3fc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37DCB7D-B3A9-429B-B06F-35EA0872A2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2ffc79-379d-4040-8358-3d77e91019a8"/>
    <ds:schemaRef ds:uri="ae5f28bc-5077-42d3-a11e-3eaafb6d3f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D9332C-7E11-4360-ADC6-640CF0ED97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120934-2743-488C-85FD-AB813C39AFB2}">
  <ds:schemaRefs>
    <ds:schemaRef ds:uri="ae5f28bc-5077-42d3-a11e-3eaafb6d3fc4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382ffc79-379d-4040-8358-3d77e91019a8"/>
    <ds:schemaRef ds:uri="http://purl.org/dc/elements/1.1/"/>
    <ds:schemaRef ds:uri="http://purl.org/dc/dcmitype/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2</vt:i4>
      </vt:variant>
    </vt:vector>
  </HeadingPairs>
  <TitlesOfParts>
    <vt:vector size="6" baseType="lpstr">
      <vt:lpstr>CALCOLO</vt:lpstr>
      <vt:lpstr>Liquidazione</vt:lpstr>
      <vt:lpstr>Gruppo di Lavoro</vt:lpstr>
      <vt:lpstr>Oneri</vt:lpstr>
      <vt:lpstr>'Gruppo di Lavoro'!Area_stampa</vt:lpstr>
      <vt:lpstr>Liquidazione!Area_stampa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 pallotta</dc:creator>
  <cp:lastModifiedBy>francesca alessandroni</cp:lastModifiedBy>
  <cp:lastPrinted>2025-03-03T12:05:26Z</cp:lastPrinted>
  <dcterms:created xsi:type="dcterms:W3CDTF">2008-03-06T11:12:46Z</dcterms:created>
  <dcterms:modified xsi:type="dcterms:W3CDTF">2026-06-11T11:43:32Z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0x0101004AE4DEC65385D744BD0D015F74882686</vt:lpwstr>
  </property>
</Properties>
</file>